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HSanjines\Pagina web JEP\Simulador de comisiones\"/>
    </mc:Choice>
  </mc:AlternateContent>
  <xr:revisionPtr revIDLastSave="0" documentId="13_ncr:1_{BBDC6CF2-00E8-47FC-BE33-F1A1F8C97007}" xr6:coauthVersionLast="45" xr6:coauthVersionMax="45" xr10:uidLastSave="{00000000-0000-0000-0000-000000000000}"/>
  <bookViews>
    <workbookView showSheetTabs="0" xWindow="-120" yWindow="-120" windowWidth="20730" windowHeight="11160" xr2:uid="{22892D36-F171-4BAC-BC70-28E7524B0D48}"/>
  </bookViews>
  <sheets>
    <sheet name="Inicio" sheetId="1" r:id="rId1"/>
    <sheet name="Programas" sheetId="2" r:id="rId2"/>
    <sheet name="Emisiones RF" sheetId="3" r:id="rId3"/>
    <sheet name="Margen PGM" sheetId="8" r:id="rId4"/>
    <sheet name="Ampliación Margen PGM" sheetId="9" r:id="rId5"/>
    <sheet name="Emisiones RV" sheetId="13" r:id="rId6"/>
    <sheet name="Por incremento de capital" sheetId="14" r:id="rId7"/>
    <sheet name="DPF" sheetId="11" r:id="rId8"/>
    <sheet name="Auxiliar" sheetId="7" state="hidden" r:id="rId9"/>
  </sheets>
  <externalReferences>
    <externalReference r:id="rId10"/>
  </externalReferences>
  <definedNames>
    <definedName name="_xlnm.Print_Area" localSheetId="4">'Ampliación Margen PGM'!$A$1:$E$17</definedName>
    <definedName name="_xlnm.Print_Area" localSheetId="7">DPF!$A$1:$E$14</definedName>
    <definedName name="_xlnm.Print_Area" localSheetId="2">'Emisiones RF'!$A$1:$E$27</definedName>
    <definedName name="_xlnm.Print_Area" localSheetId="5">'Emisiones RV'!$A$1:$E$25</definedName>
    <definedName name="_xlnm.Print_Area" localSheetId="0">Inicio!$A$1:$L$27</definedName>
    <definedName name="_xlnm.Print_Area" localSheetId="3">'Margen PGM'!$A$1:$E$17</definedName>
    <definedName name="_xlnm.Print_Area" localSheetId="6">'Por incremento de capital'!$A$1:$E$37</definedName>
    <definedName name="_xlnm.Print_Area" localSheetId="1">Programas!$A$1:$E$13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9" i="11" l="1"/>
  <c r="D36" i="14" l="1"/>
  <c r="D35" i="14"/>
  <c r="D33" i="14"/>
  <c r="D31" i="14"/>
  <c r="C21" i="14"/>
  <c r="C19" i="14"/>
  <c r="C18" i="14"/>
  <c r="B18" i="14"/>
  <c r="D15" i="14"/>
  <c r="D13" i="14"/>
  <c r="D24" i="14" s="1"/>
  <c r="D27" i="14" s="1"/>
  <c r="D19" i="14" l="1"/>
  <c r="D18" i="14"/>
  <c r="D20" i="14" s="1"/>
  <c r="D21" i="14" s="1"/>
  <c r="D29" i="14" s="1"/>
  <c r="D11" i="11"/>
  <c r="D21" i="13" l="1"/>
  <c r="B16" i="13" l="1"/>
  <c r="B10" i="13"/>
  <c r="D24" i="13"/>
  <c r="D23" i="13"/>
  <c r="C19" i="13"/>
  <c r="C17" i="13"/>
  <c r="C16" i="13"/>
  <c r="C13" i="13"/>
  <c r="C11" i="13"/>
  <c r="C10" i="13"/>
  <c r="D12" i="11"/>
  <c r="D13" i="8"/>
  <c r="D13" i="9"/>
  <c r="D11" i="9"/>
  <c r="D9" i="9"/>
  <c r="D16" i="9"/>
  <c r="D15" i="9"/>
  <c r="D11" i="8"/>
  <c r="D9" i="8"/>
  <c r="D16" i="8"/>
  <c r="D15" i="8"/>
  <c r="D11" i="13" l="1"/>
  <c r="D17" i="13"/>
  <c r="D10" i="13"/>
  <c r="D16" i="13"/>
  <c r="C21" i="3"/>
  <c r="C19" i="3"/>
  <c r="C18" i="3"/>
  <c r="C17" i="3"/>
  <c r="B18" i="3"/>
  <c r="B17" i="3"/>
  <c r="C12" i="3"/>
  <c r="C11" i="3"/>
  <c r="C10" i="3"/>
  <c r="C14" i="3"/>
  <c r="B11" i="3"/>
  <c r="B10" i="3"/>
  <c r="D26" i="3"/>
  <c r="D25" i="3"/>
  <c r="D12" i="2"/>
  <c r="D11" i="2"/>
  <c r="D18" i="13" l="1"/>
  <c r="D19" i="13" s="1"/>
  <c r="D12" i="13"/>
  <c r="D13" i="13" s="1"/>
  <c r="D11" i="3"/>
  <c r="D18" i="3"/>
  <c r="D12" i="3"/>
  <c r="D19" i="3"/>
  <c r="D17" i="3"/>
  <c r="D10" i="3"/>
  <c r="D20" i="3" l="1"/>
  <c r="D21" i="3" s="1"/>
  <c r="D23" i="3" s="1"/>
  <c r="D13" i="3"/>
  <c r="D14" i="3" s="1"/>
</calcChain>
</file>

<file path=xl/sharedStrings.xml><?xml version="1.0" encoding="utf-8"?>
<sst xmlns="http://schemas.openxmlformats.org/spreadsheetml/2006/main" count="126" uniqueCount="87">
  <si>
    <t>Ingrese monto total del Programa:</t>
  </si>
  <si>
    <t>Tarifa por Incripción:</t>
  </si>
  <si>
    <t>BS</t>
  </si>
  <si>
    <t>USD</t>
  </si>
  <si>
    <t>MVDOL</t>
  </si>
  <si>
    <t>UFV</t>
  </si>
  <si>
    <t>Cuenta Bancaria BBV:</t>
  </si>
  <si>
    <t>2710-001-5</t>
  </si>
  <si>
    <t>2710-201-8</t>
  </si>
  <si>
    <t>Moneda de la Emisión:</t>
  </si>
  <si>
    <t>Tarifa Minima</t>
  </si>
  <si>
    <t>Sigla</t>
  </si>
  <si>
    <t>Fecha de Inscripcion BBV</t>
  </si>
  <si>
    <t>BIA</t>
  </si>
  <si>
    <t>BVC</t>
  </si>
  <si>
    <t>BGA</t>
  </si>
  <si>
    <t>BIS</t>
  </si>
  <si>
    <t>BME</t>
  </si>
  <si>
    <t>BNB</t>
  </si>
  <si>
    <t>BSO</t>
  </si>
  <si>
    <t>BTB</t>
  </si>
  <si>
    <t>FEF</t>
  </si>
  <si>
    <t>FFO</t>
  </si>
  <si>
    <t>FSL</t>
  </si>
  <si>
    <t>NFB</t>
  </si>
  <si>
    <t>COR</t>
  </si>
  <si>
    <t>EEO</t>
  </si>
  <si>
    <t>ELF</t>
  </si>
  <si>
    <t>ELP</t>
  </si>
  <si>
    <t>GUA</t>
  </si>
  <si>
    <t>TDE</t>
  </si>
  <si>
    <t>VAH</t>
  </si>
  <si>
    <t>PLR</t>
  </si>
  <si>
    <t>SBC</t>
  </si>
  <si>
    <t>EPA</t>
  </si>
  <si>
    <t>PCH</t>
  </si>
  <si>
    <t>TRD</t>
  </si>
  <si>
    <t>ALG</t>
  </si>
  <si>
    <t>ALI</t>
  </si>
  <si>
    <t>BSG</t>
  </si>
  <si>
    <t>CRU</t>
  </si>
  <si>
    <t>LSP</t>
  </si>
  <si>
    <t>LVI</t>
  </si>
  <si>
    <t>NSP</t>
  </si>
  <si>
    <t>SIS</t>
  </si>
  <si>
    <t>HLT</t>
  </si>
  <si>
    <t>TCO</t>
  </si>
  <si>
    <t>VID</t>
  </si>
  <si>
    <t>BIL</t>
  </si>
  <si>
    <t>RAI</t>
  </si>
  <si>
    <t>BIT</t>
  </si>
  <si>
    <t>SBI</t>
  </si>
  <si>
    <t>EFO</t>
  </si>
  <si>
    <t>FCA</t>
  </si>
  <si>
    <t>CBA</t>
  </si>
  <si>
    <t>CAC</t>
  </si>
  <si>
    <t>CGU</t>
  </si>
  <si>
    <t>SCF</t>
  </si>
  <si>
    <t>NVA</t>
  </si>
  <si>
    <t>SZS</t>
  </si>
  <si>
    <t>FIN</t>
  </si>
  <si>
    <t>SOC</t>
  </si>
  <si>
    <t>CPE</t>
  </si>
  <si>
    <t>SCV</t>
  </si>
  <si>
    <t>BNL</t>
  </si>
  <si>
    <t>SNA</t>
  </si>
  <si>
    <t>SSC</t>
  </si>
  <si>
    <t>Fecha de Inscripción:</t>
  </si>
  <si>
    <t>Fecha de liquidación:</t>
  </si>
  <si>
    <t>Tipo de cálculo duodecimas:</t>
  </si>
  <si>
    <t>Mes inscripcion</t>
  </si>
  <si>
    <t>Mes de enero</t>
  </si>
  <si>
    <t>Duodecimas:</t>
  </si>
  <si>
    <t>Tarifa con duodecimas</t>
  </si>
  <si>
    <t>Elija la Moneda de la Emisión:</t>
  </si>
  <si>
    <t>Elija la Sigla del Emisor:</t>
  </si>
  <si>
    <t>Elija la Moneda del Programa:</t>
  </si>
  <si>
    <t>Ingrese el monto total de la Emisión:</t>
  </si>
  <si>
    <t>Ingrese el monto total del Margen de Endeudamiento:</t>
  </si>
  <si>
    <t>Ingrese el monto del incremento del Margen de Endeudamiento:</t>
  </si>
  <si>
    <t>Moneda de cálculo de la comisión:</t>
  </si>
  <si>
    <t xml:space="preserve">Aplica Duodecimas </t>
  </si>
  <si>
    <t>Ingrese monto del incremento de capital:</t>
  </si>
  <si>
    <t>Ingrese la Fecha de Inscripcion en Fundempresa:</t>
  </si>
  <si>
    <t>Ingrese el total del monto emitido en el mes anterior en USD*:</t>
  </si>
  <si>
    <t>* Para la inscripción de DPF el cálculo se realiza en USD, para tal efecto el tipo de cambio utilizado es el de compra de Bs.6.86.</t>
  </si>
  <si>
    <t>Al momento de solicitar la inscripción, el emisor queda obligado a pagar a la BBV el equivalente al 15% de la comisión por inscripción correspondiente. El 85% restante deberá ser cancelado en forma previa a la autorización y registro por parte de la BBV.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</si>
</sst>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0.00000"/>
    <numFmt numFmtId="166" formatCode="[$-C0A]mmmm\-yy;@"/>
    <numFmt numFmtId="167" formatCode="_-* #,##0_-;\-* #,##0_-;_-* &quot;-&quot;??_-;_-@_-"/>
  </numFmts>
  <fonts count="23">
    <font>
      <sz val="10"/>
      <color theme="1"/>
      <name val="Roboto"/>
      <family val="2"/>
    </font>
    <font>
      <sz val="10"/>
      <color theme="1"/>
      <name val="Roboto"/>
      <family val="2"/>
    </font>
    <font>
      <b/>
      <sz val="10"/>
      <color theme="1"/>
      <name val="Roboto"/>
      <family val="2"/>
    </font>
    <font>
      <sz val="11"/>
      <color theme="1"/>
      <name val="Roboto"/>
      <family val="2"/>
    </font>
    <font>
      <b/>
      <sz val="10"/>
      <color rgb="FF654388"/>
      <name val="Fedra Sans"/>
    </font>
    <font>
      <b/>
      <sz val="10"/>
      <name val="Roboto"/>
    </font>
    <font>
      <sz val="10"/>
      <name val="Roboto"/>
    </font>
    <font>
      <b/>
      <sz val="10"/>
      <color rgb="FF36BC87"/>
      <name val="Fedra Sans"/>
    </font>
    <font>
      <b/>
      <sz val="10"/>
      <color rgb="FF36BC87"/>
      <name val="Roboto"/>
      <family val="2"/>
    </font>
    <font>
      <sz val="10"/>
      <color rgb="FF36BC87"/>
      <name val="Roboto"/>
    </font>
    <font>
      <sz val="10"/>
      <color rgb="FF36BC87"/>
      <name val="Roboto"/>
      <family val="2"/>
    </font>
    <font>
      <b/>
      <sz val="10"/>
      <color rgb="FF36BC87"/>
      <name val="Roboto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9.5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Fedra Sans"/>
    </font>
    <font>
      <sz val="10"/>
      <color theme="0" tint="-0.499984740745262"/>
      <name val="Roboto"/>
      <family val="2"/>
    </font>
    <font>
      <sz val="7"/>
      <color theme="1"/>
      <name val="Roboto"/>
    </font>
    <font>
      <sz val="10"/>
      <color theme="0"/>
      <name val="Roboto"/>
      <family val="2"/>
    </font>
    <font>
      <sz val="8"/>
      <color theme="1"/>
      <name val="Roboto"/>
      <family val="2"/>
    </font>
  </fonts>
  <fills count="5">
    <fill>
      <patternFill patternType="none"/>
    </fill>
    <fill>
      <patternFill patternType="gray125"/>
    </fill>
    <fill>
      <patternFill patternType="solid">
        <fgColor rgb="FFC4EE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36BC87"/>
      </left>
      <right style="medium">
        <color rgb="FF36BC87"/>
      </right>
      <top style="medium">
        <color rgb="FF36BC87"/>
      </top>
      <bottom style="medium">
        <color rgb="FF36BC8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2" fillId="0" borderId="0"/>
  </cellStyleXfs>
  <cellXfs count="77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left"/>
      <protection hidden="1"/>
    </xf>
    <xf numFmtId="43" fontId="6" fillId="0" borderId="0" xfId="1" applyFont="1" applyFill="1" applyAlignment="1" applyProtection="1">
      <alignment horizontal="right" vertical="center" wrapText="1"/>
      <protection hidden="1"/>
    </xf>
    <xf numFmtId="43" fontId="4" fillId="0" borderId="0" xfId="1" applyFont="1" applyFill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Protection="1">
      <protection hidden="1"/>
    </xf>
    <xf numFmtId="10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43" fontId="0" fillId="0" borderId="5" xfId="1" applyFont="1" applyFill="1" applyBorder="1" applyProtection="1">
      <protection hidden="1"/>
    </xf>
    <xf numFmtId="43" fontId="5" fillId="0" borderId="7" xfId="1" applyFont="1" applyFill="1" applyBorder="1" applyAlignment="1" applyProtection="1">
      <alignment horizontal="right" vertical="center" wrapText="1"/>
      <protection hidden="1"/>
    </xf>
    <xf numFmtId="43" fontId="0" fillId="0" borderId="8" xfId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43" fontId="9" fillId="0" borderId="4" xfId="1" applyFont="1" applyFill="1" applyBorder="1" applyAlignment="1" applyProtection="1">
      <alignment horizontal="right" vertical="center" wrapText="1"/>
      <protection hidden="1"/>
    </xf>
    <xf numFmtId="0" fontId="10" fillId="0" borderId="4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43" fontId="9" fillId="0" borderId="0" xfId="1" applyFont="1" applyFill="1" applyAlignment="1" applyProtection="1">
      <alignment horizontal="right" vertical="center" wrapText="1"/>
      <protection hidden="1"/>
    </xf>
    <xf numFmtId="0" fontId="10" fillId="0" borderId="0" xfId="0" applyFont="1" applyFill="1" applyAlignment="1" applyProtection="1">
      <alignment horizontal="left"/>
      <protection hidden="1"/>
    </xf>
    <xf numFmtId="43" fontId="3" fillId="2" borderId="9" xfId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43" fontId="0" fillId="0" borderId="12" xfId="0" applyNumberFormat="1" applyFill="1" applyBorder="1" applyProtection="1">
      <protection hidden="1"/>
    </xf>
    <xf numFmtId="14" fontId="3" fillId="2" borderId="9" xfId="1" applyNumberFormat="1" applyFont="1" applyFill="1" applyBorder="1" applyAlignment="1" applyProtection="1">
      <alignment horizontal="center" vertical="center"/>
      <protection locked="0"/>
    </xf>
    <xf numFmtId="43" fontId="6" fillId="0" borderId="11" xfId="1" applyFont="1" applyFill="1" applyBorder="1" applyAlignment="1" applyProtection="1">
      <alignment horizontal="right" vertical="center" wrapText="1"/>
      <protection hidden="1"/>
    </xf>
    <xf numFmtId="43" fontId="5" fillId="0" borderId="0" xfId="1" applyFont="1" applyFill="1" applyBorder="1" applyAlignment="1" applyProtection="1">
      <alignment horizontal="right" vertical="center" wrapText="1"/>
      <protection hidden="1"/>
    </xf>
    <xf numFmtId="43" fontId="0" fillId="0" borderId="12" xfId="1" applyFont="1" applyFill="1" applyBorder="1" applyProtection="1">
      <protection hidden="1"/>
    </xf>
    <xf numFmtId="43" fontId="3" fillId="0" borderId="0" xfId="1" applyFont="1" applyFill="1" applyBorder="1" applyAlignment="1" applyProtection="1">
      <alignment horizontal="center" vertical="center"/>
      <protection hidden="1"/>
    </xf>
    <xf numFmtId="43" fontId="3" fillId="3" borderId="13" xfId="1" applyFont="1" applyFill="1" applyBorder="1" applyAlignment="1" applyProtection="1">
      <alignment horizontal="center" vertical="center"/>
      <protection hidden="1"/>
    </xf>
    <xf numFmtId="43" fontId="1" fillId="3" borderId="14" xfId="1" applyFont="1" applyFill="1" applyBorder="1" applyAlignment="1" applyProtection="1">
      <alignment horizontal="center" vertical="center"/>
      <protection hidden="1"/>
    </xf>
    <xf numFmtId="43" fontId="3" fillId="3" borderId="15" xfId="1" applyFont="1" applyFill="1" applyBorder="1" applyAlignment="1" applyProtection="1">
      <alignment horizontal="center" vertical="center"/>
      <protection hidden="1"/>
    </xf>
    <xf numFmtId="167" fontId="3" fillId="3" borderId="13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19" fillId="0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43" fontId="9" fillId="0" borderId="10" xfId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14" fontId="0" fillId="0" borderId="12" xfId="0" applyNumberFormat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0" fillId="0" borderId="3" xfId="0" applyBorder="1" applyProtection="1">
      <protection hidden="1"/>
    </xf>
    <xf numFmtId="0" fontId="10" fillId="0" borderId="4" xfId="0" applyFont="1" applyBorder="1" applyProtection="1"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4" fontId="15" fillId="0" borderId="0" xfId="2" applyNumberFormat="1" applyFont="1" applyProtection="1">
      <protection hidden="1"/>
    </xf>
    <xf numFmtId="0" fontId="15" fillId="0" borderId="0" xfId="2" applyFont="1" applyProtection="1">
      <protection hidden="1"/>
    </xf>
    <xf numFmtId="166" fontId="16" fillId="0" borderId="2" xfId="14" applyNumberFormat="1" applyFont="1" applyBorder="1" applyAlignment="1" applyProtection="1">
      <alignment horizontal="right"/>
      <protection hidden="1"/>
    </xf>
    <xf numFmtId="166" fontId="16" fillId="0" borderId="7" xfId="14" applyNumberFormat="1" applyFont="1" applyBorder="1" applyAlignment="1" applyProtection="1">
      <alignment horizontal="right"/>
      <protection hidden="1"/>
    </xf>
    <xf numFmtId="0" fontId="0" fillId="0" borderId="12" xfId="0" applyBorder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1" fillId="4" borderId="0" xfId="0" applyFont="1" applyFill="1" applyProtection="1">
      <protection hidden="1"/>
    </xf>
    <xf numFmtId="0" fontId="15" fillId="4" borderId="0" xfId="2" applyFont="1" applyFill="1" applyAlignment="1" applyProtection="1">
      <alignment horizontal="center"/>
      <protection hidden="1"/>
    </xf>
    <xf numFmtId="0" fontId="15" fillId="4" borderId="0" xfId="2" applyFont="1" applyFill="1" applyProtection="1">
      <protection hidden="1"/>
    </xf>
    <xf numFmtId="14" fontId="15" fillId="4" borderId="0" xfId="2" applyNumberFormat="1" applyFont="1" applyFill="1" applyAlignment="1" applyProtection="1">
      <alignment horizontal="center"/>
      <protection hidden="1"/>
    </xf>
    <xf numFmtId="14" fontId="21" fillId="4" borderId="0" xfId="0" applyNumberFormat="1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justify" wrapText="1"/>
      <protection hidden="1"/>
    </xf>
    <xf numFmtId="43" fontId="18" fillId="0" borderId="0" xfId="1" applyFont="1" applyFill="1" applyAlignment="1" applyProtection="1">
      <alignment horizontal="left" vertical="center" wrapText="1"/>
      <protection hidden="1"/>
    </xf>
    <xf numFmtId="0" fontId="22" fillId="3" borderId="0" xfId="0" applyFont="1" applyFill="1" applyAlignment="1" applyProtection="1">
      <alignment horizontal="justify"/>
      <protection hidden="1"/>
    </xf>
    <xf numFmtId="0" fontId="22" fillId="0" borderId="0" xfId="0" applyFont="1" applyFill="1" applyAlignment="1" applyProtection="1">
      <alignment horizontal="justify" wrapText="1"/>
      <protection hidden="1"/>
    </xf>
    <xf numFmtId="43" fontId="9" fillId="0" borderId="1" xfId="1" applyFont="1" applyFill="1" applyBorder="1" applyAlignment="1" applyProtection="1">
      <alignment horizontal="left" vertical="center" wrapText="1"/>
      <protection hidden="1"/>
    </xf>
    <xf numFmtId="43" fontId="9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43" fontId="9" fillId="0" borderId="10" xfId="1" applyFont="1" applyFill="1" applyBorder="1" applyAlignment="1" applyProtection="1">
      <alignment horizontal="left" vertical="center" wrapText="1"/>
      <protection hidden="1"/>
    </xf>
    <xf numFmtId="43" fontId="9" fillId="0" borderId="11" xfId="1" applyFont="1" applyFill="1" applyBorder="1" applyAlignment="1" applyProtection="1">
      <alignment horizontal="left" vertical="center" wrapText="1"/>
      <protection hidden="1"/>
    </xf>
    <xf numFmtId="43" fontId="7" fillId="0" borderId="0" xfId="1" applyFont="1" applyFill="1" applyAlignment="1" applyProtection="1">
      <alignment horizontal="left" vertical="center" wrapText="1"/>
      <protection hidden="1"/>
    </xf>
    <xf numFmtId="0" fontId="20" fillId="3" borderId="0" xfId="0" applyFont="1" applyFill="1" applyAlignment="1" applyProtection="1">
      <alignment horizontal="left" wrapText="1"/>
      <protection hidden="1"/>
    </xf>
  </cellXfs>
  <cellStyles count="15">
    <cellStyle name="Millares" xfId="1" builtinId="3"/>
    <cellStyle name="Millares 2" xfId="4" xr:uid="{00FD3637-DDFD-445F-8577-9DDD871177BD}"/>
    <cellStyle name="Millares 2 2" xfId="5" xr:uid="{297A89C6-C0DA-4197-B3FE-D3FDEF13CEF0}"/>
    <cellStyle name="Millares 2 3" xfId="8" xr:uid="{F2D45997-C485-49FC-B674-EB0D92BAC43E}"/>
    <cellStyle name="Millares 3" xfId="3" xr:uid="{8AE6E635-5CA6-4080-BF37-8E4E9452B199}"/>
    <cellStyle name="Millares 3 2" xfId="9" xr:uid="{AF42D3FD-48D6-45D7-8755-08D7F3153D27}"/>
    <cellStyle name="Millares 4" xfId="10" xr:uid="{A2DBCD96-6FD4-473F-9E25-BEBB4BD6D4E5}"/>
    <cellStyle name="Normal" xfId="0" builtinId="0"/>
    <cellStyle name="Normal 2" xfId="6" xr:uid="{34A508B7-DC76-4E97-8344-A324675D462F}"/>
    <cellStyle name="Normal 2 2" xfId="11" xr:uid="{3C13281D-1F48-4D3E-8B49-FEF9A478AD06}"/>
    <cellStyle name="Normal 2 3" xfId="14" xr:uid="{26792076-B5E1-46F8-A8B8-B9E7772C7031}"/>
    <cellStyle name="Normal 3" xfId="2" xr:uid="{97F6AB54-FA82-43EF-B540-495DE8A2FFFD}"/>
    <cellStyle name="Normal 3 2" xfId="12" xr:uid="{41DF7B6B-0708-429E-BF59-B61D79970BF3}"/>
    <cellStyle name="Normal 4" xfId="13" xr:uid="{5D9BA66D-CE08-4ED1-9C64-D006613B80AA}"/>
    <cellStyle name="Porcentual 2" xfId="7" xr:uid="{F04AC74F-3368-4363-9A30-99E91304E3CA}"/>
  </cellStyles>
  <dxfs count="0"/>
  <tableStyles count="0" defaultTableStyle="TableStyleMedium2" defaultPivotStyle="PivotStyleLight16"/>
  <colors>
    <mruColors>
      <color rgb="FF36BC87"/>
      <color rgb="FFC4EEDD"/>
      <color rgb="FF654388"/>
      <color rgb="FFD3C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mpliaci&#243;n Margen PGM'!A1"/><Relationship Id="rId3" Type="http://schemas.openxmlformats.org/officeDocument/2006/relationships/hyperlink" Target="#Programas!A1"/><Relationship Id="rId7" Type="http://schemas.openxmlformats.org/officeDocument/2006/relationships/hyperlink" Target="https://www.bbv.com.bo/Media/Default/ConozcaBBV/TARIFARIO_BBV_2021.PDF" TargetMode="External"/><Relationship Id="rId2" Type="http://schemas.openxmlformats.org/officeDocument/2006/relationships/hyperlink" Target="#DPF!A1"/><Relationship Id="rId1" Type="http://schemas.openxmlformats.org/officeDocument/2006/relationships/image" Target="../media/image1.png"/><Relationship Id="rId6" Type="http://schemas.openxmlformats.org/officeDocument/2006/relationships/hyperlink" Target="#'Emisiones RV'!A1"/><Relationship Id="rId5" Type="http://schemas.openxmlformats.org/officeDocument/2006/relationships/hyperlink" Target="#'Margen PGM'!A1"/><Relationship Id="rId4" Type="http://schemas.openxmlformats.org/officeDocument/2006/relationships/hyperlink" Target="#'Emisiones RF'!A1"/><Relationship Id="rId9" Type="http://schemas.openxmlformats.org/officeDocument/2006/relationships/hyperlink" Target="#'Por incremento de capita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13194</xdr:colOff>
      <xdr:row>27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629D9-32E4-4D18-B576-E1416971F6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82"/>
        <a:stretch/>
      </xdr:blipFill>
      <xdr:spPr bwMode="auto">
        <a:xfrm>
          <a:off x="0" y="0"/>
          <a:ext cx="9157194" cy="4265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151054</xdr:colOff>
      <xdr:row>8</xdr:row>
      <xdr:rowOff>103188</xdr:rowOff>
    </xdr:from>
    <xdr:to>
      <xdr:col>7</xdr:col>
      <xdr:colOff>1619</xdr:colOff>
      <xdr:row>17</xdr:row>
      <xdr:rowOff>152150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BD766D-0B02-426E-995B-382BD63A2523}"/>
            </a:ext>
          </a:extLst>
        </xdr:cNvPr>
        <xdr:cNvSpPr txBox="1"/>
      </xdr:nvSpPr>
      <xdr:spPr>
        <a:xfrm>
          <a:off x="151054" y="1373188"/>
          <a:ext cx="4906753" cy="1318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26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Fedra Sans" panose="00000400000000000000" pitchFamily="2" charset="0"/>
            </a:rPr>
            <a:t>SIMULADOR</a:t>
          </a:r>
          <a:r>
            <a:rPr lang="es-BO" sz="2600" b="0" cap="none" spc="0" baseline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Fedra Sans" panose="00000400000000000000" pitchFamily="2" charset="0"/>
            </a:rPr>
            <a:t> DE COMISIONES DE INSCRIPCIÓN </a:t>
          </a:r>
          <a:endParaRPr lang="es-BO" sz="2600" b="0" cap="none" spc="0">
            <a:ln w="0">
              <a:solidFill>
                <a:schemeClr val="bg1"/>
              </a:solidFill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Fedra Sans" panose="00000400000000000000" pitchFamily="2" charset="0"/>
          </a:endParaRPr>
        </a:p>
      </xdr:txBody>
    </xdr:sp>
    <xdr:clientData/>
  </xdr:twoCellAnchor>
  <xdr:twoCellAnchor>
    <xdr:from>
      <xdr:col>8</xdr:col>
      <xdr:colOff>137584</xdr:colOff>
      <xdr:row>22</xdr:row>
      <xdr:rowOff>23817</xdr:rowOff>
    </xdr:from>
    <xdr:to>
      <xdr:col>10</xdr:col>
      <xdr:colOff>587376</xdr:colOff>
      <xdr:row>25</xdr:row>
      <xdr:rowOff>105833</xdr:rowOff>
    </xdr:to>
    <xdr:sp macro="" textlink="">
      <xdr:nvSpPr>
        <xdr:cNvPr id="5" name="Cuadro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79B44-E747-4B49-9EC2-5A340F818B84}"/>
            </a:ext>
          </a:extLst>
        </xdr:cNvPr>
        <xdr:cNvSpPr txBox="1"/>
      </xdr:nvSpPr>
      <xdr:spPr>
        <a:xfrm>
          <a:off x="6233584" y="3468692"/>
          <a:ext cx="1973792" cy="574141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Depósitos</a:t>
          </a:r>
          <a:r>
            <a:rPr lang="es-BO" sz="105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a Plazo Fijo (DPFs)</a:t>
          </a:r>
          <a:endParaRPr lang="es-BO" sz="105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7</xdr:col>
      <xdr:colOff>19051</xdr:colOff>
      <xdr:row>5</xdr:row>
      <xdr:rowOff>68786</xdr:rowOff>
    </xdr:from>
    <xdr:to>
      <xdr:col>9</xdr:col>
      <xdr:colOff>232835</xdr:colOff>
      <xdr:row>10</xdr:row>
      <xdr:rowOff>134938</xdr:rowOff>
    </xdr:to>
    <xdr:sp macro="" textlink="">
      <xdr:nvSpPr>
        <xdr:cNvPr id="6" name="CuadroText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2FD646-0B80-416E-B26A-8EC24B4C7FC7}"/>
            </a:ext>
          </a:extLst>
        </xdr:cNvPr>
        <xdr:cNvSpPr txBox="1"/>
      </xdr:nvSpPr>
      <xdr:spPr>
        <a:xfrm>
          <a:off x="5075239" y="862536"/>
          <a:ext cx="1658409" cy="859902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1000" b="0" i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Programa de Emisiones de Instrumentos Financieros de Deuda y de</a:t>
          </a:r>
          <a:r>
            <a:rPr lang="es-BO" sz="1000" b="0" i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Emisiones de Acciones</a:t>
          </a:r>
          <a:endParaRPr lang="es-BO" sz="1000" b="0" i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9</xdr:col>
      <xdr:colOff>346608</xdr:colOff>
      <xdr:row>5</xdr:row>
      <xdr:rowOff>71459</xdr:rowOff>
    </xdr:from>
    <xdr:to>
      <xdr:col>11</xdr:col>
      <xdr:colOff>563567</xdr:colOff>
      <xdr:row>9</xdr:row>
      <xdr:rowOff>132291</xdr:rowOff>
    </xdr:to>
    <xdr:sp macro="" textlink="">
      <xdr:nvSpPr>
        <xdr:cNvPr id="7" name="CuadroText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4701B9-387A-4034-9BEA-C4BBDF222D2C}"/>
            </a:ext>
          </a:extLst>
        </xdr:cNvPr>
        <xdr:cNvSpPr txBox="1"/>
      </xdr:nvSpPr>
      <xdr:spPr>
        <a:xfrm>
          <a:off x="6847421" y="865209"/>
          <a:ext cx="1661584" cy="695832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00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Emisiones</a:t>
          </a:r>
          <a:r>
            <a:rPr lang="es-BO" sz="100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de Instrumentos Financieros de Deuda</a:t>
          </a:r>
          <a:endParaRPr lang="es-BO" sz="100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6</xdr:col>
      <xdr:colOff>743480</xdr:colOff>
      <xdr:row>11</xdr:row>
      <xdr:rowOff>63483</xdr:rowOff>
    </xdr:from>
    <xdr:to>
      <xdr:col>9</xdr:col>
      <xdr:colOff>232833</xdr:colOff>
      <xdr:row>16</xdr:row>
      <xdr:rowOff>26457</xdr:rowOff>
    </xdr:to>
    <xdr:sp macro="" textlink="">
      <xdr:nvSpPr>
        <xdr:cNvPr id="9" name="CuadroText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4D9764-A970-4985-AF96-F1600DE92384}"/>
            </a:ext>
          </a:extLst>
        </xdr:cNvPr>
        <xdr:cNvSpPr txBox="1"/>
      </xdr:nvSpPr>
      <xdr:spPr>
        <a:xfrm>
          <a:off x="5315480" y="1867941"/>
          <a:ext cx="1775353" cy="619141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00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Margen</a:t>
          </a:r>
          <a:r>
            <a:rPr lang="es-BO" sz="100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de Endeudamiento en Mesa de Negociación </a:t>
          </a:r>
          <a:endParaRPr lang="es-BO" sz="100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6</xdr:col>
      <xdr:colOff>721784</xdr:colOff>
      <xdr:row>16</xdr:row>
      <xdr:rowOff>126258</xdr:rowOff>
    </xdr:from>
    <xdr:to>
      <xdr:col>9</xdr:col>
      <xdr:colOff>232833</xdr:colOff>
      <xdr:row>21</xdr:row>
      <xdr:rowOff>95250</xdr:rowOff>
    </xdr:to>
    <xdr:sp macro="" textlink="">
      <xdr:nvSpPr>
        <xdr:cNvPr id="10" name="CuadroText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A272CC-E7CA-4E7E-921F-9D3BF4738C66}"/>
            </a:ext>
          </a:extLst>
        </xdr:cNvPr>
        <xdr:cNvSpPr txBox="1"/>
      </xdr:nvSpPr>
      <xdr:spPr>
        <a:xfrm>
          <a:off x="5055659" y="2507508"/>
          <a:ext cx="1677987" cy="762742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Inscripción</a:t>
          </a:r>
          <a:r>
            <a:rPr lang="es-BO" sz="105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de Instrumentos Financieros de Renta Variable</a:t>
          </a:r>
          <a:endParaRPr lang="es-BO" sz="105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oneCellAnchor>
    <xdr:from>
      <xdr:col>3</xdr:col>
      <xdr:colOff>476250</xdr:colOff>
      <xdr:row>15</xdr:row>
      <xdr:rowOff>103187</xdr:rowOff>
    </xdr:from>
    <xdr:ext cx="184731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4C5090CD-9D3C-40B7-ACB1-45BBC76BD47A}"/>
            </a:ext>
          </a:extLst>
        </xdr:cNvPr>
        <xdr:cNvSpPr txBox="1"/>
      </xdr:nvSpPr>
      <xdr:spPr>
        <a:xfrm>
          <a:off x="2762250" y="260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BO" sz="1100"/>
        </a:p>
      </xdr:txBody>
    </xdr:sp>
    <xdr:clientData/>
  </xdr:oneCellAnchor>
  <xdr:twoCellAnchor>
    <xdr:from>
      <xdr:col>2</xdr:col>
      <xdr:colOff>309562</xdr:colOff>
      <xdr:row>19</xdr:row>
      <xdr:rowOff>134937</xdr:rowOff>
    </xdr:from>
    <xdr:to>
      <xdr:col>5</xdr:col>
      <xdr:colOff>349250</xdr:colOff>
      <xdr:row>21</xdr:row>
      <xdr:rowOff>55562</xdr:rowOff>
    </xdr:to>
    <xdr:sp macro="" textlink="">
      <xdr:nvSpPr>
        <xdr:cNvPr id="16" name="CuadroTexto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20C074-929F-4C63-A914-080B3A87EF3B}"/>
            </a:ext>
          </a:extLst>
        </xdr:cNvPr>
        <xdr:cNvSpPr txBox="1"/>
      </xdr:nvSpPr>
      <xdr:spPr>
        <a:xfrm>
          <a:off x="1754187" y="2992437"/>
          <a:ext cx="2206626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1100" b="1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Ir al Tarifario Oficial de la BBV</a:t>
          </a:r>
        </a:p>
      </xdr:txBody>
    </xdr:sp>
    <xdr:clientData/>
  </xdr:twoCellAnchor>
  <xdr:twoCellAnchor>
    <xdr:from>
      <xdr:col>9</xdr:col>
      <xdr:colOff>368197</xdr:colOff>
      <xdr:row>11</xdr:row>
      <xdr:rowOff>81053</xdr:rowOff>
    </xdr:from>
    <xdr:to>
      <xdr:col>11</xdr:col>
      <xdr:colOff>597962</xdr:colOff>
      <xdr:row>16</xdr:row>
      <xdr:rowOff>21165</xdr:rowOff>
    </xdr:to>
    <xdr:sp macro="" textlink="">
      <xdr:nvSpPr>
        <xdr:cNvPr id="19" name="CuadroTexto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D76B4D-B601-474D-BB62-1B4565802679}"/>
            </a:ext>
          </a:extLst>
        </xdr:cNvPr>
        <xdr:cNvSpPr txBox="1"/>
      </xdr:nvSpPr>
      <xdr:spPr>
        <a:xfrm>
          <a:off x="7226197" y="1885511"/>
          <a:ext cx="1753765" cy="596279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1050" b="0" i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Ampliación de Margen de Endeudamiento en Mesa de Negociación</a:t>
          </a:r>
        </a:p>
      </xdr:txBody>
    </xdr:sp>
    <xdr:clientData/>
  </xdr:twoCellAnchor>
  <xdr:twoCellAnchor>
    <xdr:from>
      <xdr:col>9</xdr:col>
      <xdr:colOff>377297</xdr:colOff>
      <xdr:row>16</xdr:row>
      <xdr:rowOff>145629</xdr:rowOff>
    </xdr:from>
    <xdr:to>
      <xdr:col>11</xdr:col>
      <xdr:colOff>608542</xdr:colOff>
      <xdr:row>20</xdr:row>
      <xdr:rowOff>84663</xdr:rowOff>
    </xdr:to>
    <xdr:sp macro="" textlink="">
      <xdr:nvSpPr>
        <xdr:cNvPr id="14" name="CuadroText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A1D5AE1-9DEE-4B39-982A-4A20BDEA35A4}"/>
            </a:ext>
          </a:extLst>
        </xdr:cNvPr>
        <xdr:cNvSpPr txBox="1"/>
      </xdr:nvSpPr>
      <xdr:spPr>
        <a:xfrm>
          <a:off x="6878110" y="2526879"/>
          <a:ext cx="1675870" cy="574034"/>
        </a:xfrm>
        <a:prstGeom prst="rect">
          <a:avLst/>
        </a:prstGeom>
        <a:solidFill>
          <a:srgbClr val="65438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Inscripción</a:t>
          </a:r>
          <a:r>
            <a:rPr lang="es-BO" sz="105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de Acciones por Incremento de Capital</a:t>
          </a:r>
          <a:endParaRPr lang="es-BO" sz="105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386291</xdr:colOff>
      <xdr:row>22</xdr:row>
      <xdr:rowOff>85725</xdr:rowOff>
    </xdr:from>
    <xdr:to>
      <xdr:col>6</xdr:col>
      <xdr:colOff>242358</xdr:colOff>
      <xdr:row>25</xdr:row>
      <xdr:rowOff>43392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D41845-C44A-44D1-A2C0-ACBF522123AD}"/>
            </a:ext>
          </a:extLst>
        </xdr:cNvPr>
        <xdr:cNvSpPr txBox="1"/>
      </xdr:nvSpPr>
      <xdr:spPr>
        <a:xfrm>
          <a:off x="1108604" y="3419475"/>
          <a:ext cx="3467629" cy="433917"/>
        </a:xfrm>
        <a:prstGeom prst="rect">
          <a:avLst/>
        </a:prstGeom>
        <a:solidFill>
          <a:srgbClr val="36BC87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100" b="1" i="0">
              <a:solidFill>
                <a:schemeClr val="bg1">
                  <a:lumMod val="95000"/>
                </a:schemeClr>
              </a:solidFill>
            </a:rPr>
            <a:t>El presente simulador solamente</a:t>
          </a:r>
          <a:r>
            <a:rPr lang="es-BO" sz="1100" b="1" i="0" baseline="0">
              <a:solidFill>
                <a:schemeClr val="bg1">
                  <a:lumMod val="95000"/>
                </a:schemeClr>
              </a:solidFill>
            </a:rPr>
            <a:t> calcula las comisiones por inscripción de nuevos trámites a ser ingresados a la BBV.</a:t>
          </a:r>
          <a:endParaRPr lang="es-BO" sz="11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6</xdr:col>
      <xdr:colOff>433920</xdr:colOff>
      <xdr:row>3</xdr:row>
      <xdr:rowOff>84667</xdr:rowOff>
    </xdr:from>
    <xdr:to>
      <xdr:col>11</xdr:col>
      <xdr:colOff>751419</xdr:colOff>
      <xdr:row>5</xdr:row>
      <xdr:rowOff>31750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0A8EFF1-9091-4818-9DA1-30B1B0C4F752}"/>
            </a:ext>
          </a:extLst>
        </xdr:cNvPr>
        <xdr:cNvSpPr txBox="1"/>
      </xdr:nvSpPr>
      <xdr:spPr>
        <a:xfrm>
          <a:off x="5005920" y="576792"/>
          <a:ext cx="4127499" cy="275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BO" sz="105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Elija la opción de acuerdo a</a:t>
          </a:r>
          <a:r>
            <a:rPr lang="es-BO" sz="1050" b="0" cap="none" spc="0" baseline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su trámite:</a:t>
          </a:r>
          <a:endParaRPr lang="es-BO" sz="1050" b="0" cap="none" spc="0">
            <a:ln w="0">
              <a:solidFill>
                <a:schemeClr val="bg1"/>
              </a:solidFill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12350</xdr:colOff>
      <xdr:row>3</xdr:row>
      <xdr:rowOff>105833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0F5D77-B3C4-4C96-8910-774E51A95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4586" y="70554"/>
          <a:ext cx="1151374" cy="522112"/>
        </a:xfrm>
        <a:prstGeom prst="rect">
          <a:avLst/>
        </a:prstGeom>
      </xdr:spPr>
    </xdr:pic>
    <xdr:clientData/>
  </xdr:twoCellAnchor>
  <xdr:twoCellAnchor>
    <xdr:from>
      <xdr:col>0</xdr:col>
      <xdr:colOff>134056</xdr:colOff>
      <xdr:row>0</xdr:row>
      <xdr:rowOff>119947</xdr:rowOff>
    </xdr:from>
    <xdr:to>
      <xdr:col>1</xdr:col>
      <xdr:colOff>377371</xdr:colOff>
      <xdr:row>1</xdr:row>
      <xdr:rowOff>148773</xdr:rowOff>
    </xdr:to>
    <xdr:sp macro="" textlink="">
      <xdr:nvSpPr>
        <xdr:cNvPr id="2" name="Flecha: hacia la izqui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D6CFD-1CBB-43C2-98B3-E9B54E38D66B}"/>
            </a:ext>
          </a:extLst>
        </xdr:cNvPr>
        <xdr:cNvSpPr/>
      </xdr:nvSpPr>
      <xdr:spPr>
        <a:xfrm>
          <a:off x="134056" y="119947"/>
          <a:ext cx="421115" cy="195740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  <xdr:twoCellAnchor editAs="oneCell">
    <xdr:from>
      <xdr:col>2</xdr:col>
      <xdr:colOff>130969</xdr:colOff>
      <xdr:row>1</xdr:row>
      <xdr:rowOff>115093</xdr:rowOff>
    </xdr:from>
    <xdr:to>
      <xdr:col>3</xdr:col>
      <xdr:colOff>531812</xdr:colOff>
      <xdr:row>3</xdr:row>
      <xdr:rowOff>34069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61B3C5-9A91-4358-ABBC-F69B3EE2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281781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BC7BBF-9DED-48FD-A783-D98AF9ADB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2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2</xdr:col>
      <xdr:colOff>156632</xdr:colOff>
      <xdr:row>1</xdr:row>
      <xdr:rowOff>143934</xdr:rowOff>
    </xdr:from>
    <xdr:to>
      <xdr:col>3</xdr:col>
      <xdr:colOff>531282</xdr:colOff>
      <xdr:row>3</xdr:row>
      <xdr:rowOff>66085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91727F-CDC3-4A91-958F-F577E54A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899" y="309034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98778</xdr:colOff>
      <xdr:row>0</xdr:row>
      <xdr:rowOff>77611</xdr:rowOff>
    </xdr:from>
    <xdr:to>
      <xdr:col>1</xdr:col>
      <xdr:colOff>343504</xdr:colOff>
      <xdr:row>1</xdr:row>
      <xdr:rowOff>107545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698BB4-3BDB-4AA3-B750-71B48771638F}"/>
            </a:ext>
          </a:extLst>
        </xdr:cNvPr>
        <xdr:cNvSpPr/>
      </xdr:nvSpPr>
      <xdr:spPr>
        <a:xfrm>
          <a:off x="98778" y="77611"/>
          <a:ext cx="421115" cy="195740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2E8A84-AA58-4535-A986-A1603B2F9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03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2</xdr:col>
      <xdr:colOff>160866</xdr:colOff>
      <xdr:row>1</xdr:row>
      <xdr:rowOff>148167</xdr:rowOff>
    </xdr:from>
    <xdr:to>
      <xdr:col>3</xdr:col>
      <xdr:colOff>535516</xdr:colOff>
      <xdr:row>3</xdr:row>
      <xdr:rowOff>70318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AD4074-7FE1-4E07-BDA4-933AA9CC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133" y="313267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138206</xdr:colOff>
      <xdr:row>0</xdr:row>
      <xdr:rowOff>70971</xdr:rowOff>
    </xdr:from>
    <xdr:to>
      <xdr:col>1</xdr:col>
      <xdr:colOff>380027</xdr:colOff>
      <xdr:row>1</xdr:row>
      <xdr:rowOff>102358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821003-3B75-4B89-B218-8639011EB36B}"/>
            </a:ext>
          </a:extLst>
        </xdr:cNvPr>
        <xdr:cNvSpPr/>
      </xdr:nvSpPr>
      <xdr:spPr>
        <a:xfrm>
          <a:off x="138206" y="70971"/>
          <a:ext cx="421115" cy="195740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53B047-D643-4120-82C8-0C27CEAAF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03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2</xdr:col>
      <xdr:colOff>157789</xdr:colOff>
      <xdr:row>1</xdr:row>
      <xdr:rowOff>161637</xdr:rowOff>
    </xdr:from>
    <xdr:to>
      <xdr:col>3</xdr:col>
      <xdr:colOff>532054</xdr:colOff>
      <xdr:row>3</xdr:row>
      <xdr:rowOff>83018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89D530-8761-4F0D-98B9-B39A3F9F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34" y="327122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143710</xdr:colOff>
      <xdr:row>0</xdr:row>
      <xdr:rowOff>70184</xdr:rowOff>
    </xdr:from>
    <xdr:to>
      <xdr:col>1</xdr:col>
      <xdr:colOff>387693</xdr:colOff>
      <xdr:row>1</xdr:row>
      <xdr:rowOff>102161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CB164E-FF87-49C4-BD08-FC9E7B6A8AC2}"/>
            </a:ext>
          </a:extLst>
        </xdr:cNvPr>
        <xdr:cNvSpPr/>
      </xdr:nvSpPr>
      <xdr:spPr>
        <a:xfrm>
          <a:off x="143710" y="70184"/>
          <a:ext cx="421115" cy="195740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EEA576-AC7F-4DED-A78D-F33FFFC8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3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2</xdr:col>
      <xdr:colOff>611188</xdr:colOff>
      <xdr:row>2</xdr:row>
      <xdr:rowOff>3969</xdr:rowOff>
    </xdr:from>
    <xdr:to>
      <xdr:col>3</xdr:col>
      <xdr:colOff>527844</xdr:colOff>
      <xdr:row>3</xdr:row>
      <xdr:rowOff>89632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996F44-A443-494E-BAAC-299E94A2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719" y="337344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7056</xdr:colOff>
      <xdr:row>0</xdr:row>
      <xdr:rowOff>98777</xdr:rowOff>
    </xdr:from>
    <xdr:to>
      <xdr:col>1</xdr:col>
      <xdr:colOff>428171</xdr:colOff>
      <xdr:row>1</xdr:row>
      <xdr:rowOff>128711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FFB02E-5FC5-4E64-B4FF-689144969962}"/>
            </a:ext>
          </a:extLst>
        </xdr:cNvPr>
        <xdr:cNvSpPr/>
      </xdr:nvSpPr>
      <xdr:spPr>
        <a:xfrm>
          <a:off x="183445" y="98777"/>
          <a:ext cx="421115" cy="195740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676AA7-DF6D-4EF2-82F6-07BD345D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3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3</xdr:col>
      <xdr:colOff>6479</xdr:colOff>
      <xdr:row>1</xdr:row>
      <xdr:rowOff>129591</xdr:rowOff>
    </xdr:from>
    <xdr:to>
      <xdr:col>3</xdr:col>
      <xdr:colOff>544024</xdr:colOff>
      <xdr:row>3</xdr:row>
      <xdr:rowOff>57081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208EE7-8B01-4F47-AFCD-5EFBA864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785" y="291581"/>
          <a:ext cx="537545" cy="251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19439</xdr:colOff>
      <xdr:row>0</xdr:row>
      <xdr:rowOff>110153</xdr:rowOff>
    </xdr:from>
    <xdr:to>
      <xdr:col>1</xdr:col>
      <xdr:colOff>437703</xdr:colOff>
      <xdr:row>1</xdr:row>
      <xdr:rowOff>138979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B82E4F-70B4-4A22-AF09-8273D76EC7E5}"/>
            </a:ext>
          </a:extLst>
        </xdr:cNvPr>
        <xdr:cNvSpPr/>
      </xdr:nvSpPr>
      <xdr:spPr>
        <a:xfrm>
          <a:off x="194388" y="110153"/>
          <a:ext cx="418264" cy="190816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660142</xdr:colOff>
      <xdr:row>0</xdr:row>
      <xdr:rowOff>70554</xdr:rowOff>
    </xdr:from>
    <xdr:to>
      <xdr:col>4</xdr:col>
      <xdr:colOff>12349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2AE26A-9CA6-49D1-9A22-D513A4FA9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392" y="70554"/>
          <a:ext cx="1149257" cy="530579"/>
        </a:xfrm>
        <a:prstGeom prst="rect">
          <a:avLst/>
        </a:prstGeom>
      </xdr:spPr>
    </xdr:pic>
    <xdr:clientData/>
  </xdr:twoCellAnchor>
  <xdr:twoCellAnchor editAs="oneCell">
    <xdr:from>
      <xdr:col>2</xdr:col>
      <xdr:colOff>436562</xdr:colOff>
      <xdr:row>1</xdr:row>
      <xdr:rowOff>107156</xdr:rowOff>
    </xdr:from>
    <xdr:to>
      <xdr:col>3</xdr:col>
      <xdr:colOff>531812</xdr:colOff>
      <xdr:row>3</xdr:row>
      <xdr:rowOff>26132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FE4903-2652-4712-A37F-7F01CCE2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0" y="273844"/>
          <a:ext cx="539750" cy="252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44450</xdr:colOff>
      <xdr:row>0</xdr:row>
      <xdr:rowOff>139700</xdr:rowOff>
    </xdr:from>
    <xdr:to>
      <xdr:col>1</xdr:col>
      <xdr:colOff>465565</xdr:colOff>
      <xdr:row>2</xdr:row>
      <xdr:rowOff>3426</xdr:rowOff>
    </xdr:to>
    <xdr:sp macro="" textlink="">
      <xdr:nvSpPr>
        <xdr:cNvPr id="6" name="Flecha: hacia la izquierda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E8792-119D-4779-9271-54ABE0D9F20E}"/>
            </a:ext>
          </a:extLst>
        </xdr:cNvPr>
        <xdr:cNvSpPr/>
      </xdr:nvSpPr>
      <xdr:spPr>
        <a:xfrm>
          <a:off x="222250" y="139700"/>
          <a:ext cx="421115" cy="193926"/>
        </a:xfrm>
        <a:prstGeom prst="leftArrow">
          <a:avLst/>
        </a:prstGeom>
        <a:solidFill>
          <a:srgbClr val="654388"/>
        </a:solidFill>
        <a:ln>
          <a:solidFill>
            <a:srgbClr val="6543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5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erball\AppData\Local\Microsoft\Windows\INetCache\Content.Outlook\A05X9HEX\Simul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ogramas"/>
      <sheetName val="Emisiones RF"/>
      <sheetName val="Margen PGM"/>
      <sheetName val="Ampliación Margen PGM"/>
      <sheetName val="Emisiones RV"/>
      <sheetName val="Por incremento de capital"/>
      <sheetName val="DPF"/>
      <sheetName val="Hoj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3">
          <cell r="C3" t="str">
            <v>2710-001-5</v>
          </cell>
        </row>
        <row r="4">
          <cell r="C4" t="str">
            <v>2710-201-8</v>
          </cell>
        </row>
        <row r="11">
          <cell r="B11" t="str">
            <v>ALG</v>
          </cell>
          <cell r="C11">
            <v>37501</v>
          </cell>
        </row>
        <row r="12">
          <cell r="B12" t="str">
            <v>ALI</v>
          </cell>
          <cell r="C12">
            <v>37245</v>
          </cell>
        </row>
        <row r="13">
          <cell r="B13" t="str">
            <v>BGA</v>
          </cell>
          <cell r="C13">
            <v>40806</v>
          </cell>
        </row>
        <row r="14">
          <cell r="B14" t="str">
            <v>BIA</v>
          </cell>
          <cell r="C14">
            <v>42795</v>
          </cell>
        </row>
        <row r="15">
          <cell r="B15" t="str">
            <v>BIL</v>
          </cell>
          <cell r="C15">
            <v>34576</v>
          </cell>
        </row>
        <row r="16">
          <cell r="B16" t="str">
            <v>BIS</v>
          </cell>
          <cell r="C16">
            <v>34961</v>
          </cell>
        </row>
        <row r="17">
          <cell r="B17" t="str">
            <v>BIT</v>
          </cell>
          <cell r="C17">
            <v>42668</v>
          </cell>
        </row>
        <row r="18">
          <cell r="B18" t="str">
            <v>BME</v>
          </cell>
          <cell r="C18">
            <v>35199</v>
          </cell>
        </row>
        <row r="19">
          <cell r="B19" t="str">
            <v>BNB</v>
          </cell>
          <cell r="C19">
            <v>34961</v>
          </cell>
        </row>
        <row r="20">
          <cell r="B20" t="str">
            <v>BNL</v>
          </cell>
          <cell r="C20">
            <v>42923</v>
          </cell>
        </row>
        <row r="21">
          <cell r="B21" t="str">
            <v>BSG</v>
          </cell>
          <cell r="C21">
            <v>34961</v>
          </cell>
        </row>
        <row r="22">
          <cell r="B22" t="str">
            <v>BSO</v>
          </cell>
          <cell r="C22">
            <v>35879</v>
          </cell>
        </row>
        <row r="23">
          <cell r="B23" t="str">
            <v>BTB</v>
          </cell>
          <cell r="C23">
            <v>42380</v>
          </cell>
        </row>
        <row r="24">
          <cell r="B24" t="str">
            <v>BVC</v>
          </cell>
          <cell r="C24">
            <v>36769</v>
          </cell>
        </row>
        <row r="25">
          <cell r="B25" t="str">
            <v>CAC</v>
          </cell>
          <cell r="C25">
            <v>42906</v>
          </cell>
        </row>
        <row r="26">
          <cell r="B26" t="str">
            <v>CBA</v>
          </cell>
          <cell r="C26">
            <v>42859</v>
          </cell>
        </row>
        <row r="27">
          <cell r="B27" t="str">
            <v>CGU</v>
          </cell>
          <cell r="C27">
            <v>42900</v>
          </cell>
        </row>
        <row r="28">
          <cell r="B28" t="str">
            <v>COR</v>
          </cell>
          <cell r="C28">
            <v>35787</v>
          </cell>
        </row>
        <row r="29">
          <cell r="B29" t="str">
            <v>CPE</v>
          </cell>
          <cell r="C29">
            <v>44158</v>
          </cell>
        </row>
        <row r="30">
          <cell r="B30" t="str">
            <v>CRU</v>
          </cell>
          <cell r="C30">
            <v>36880</v>
          </cell>
        </row>
        <row r="31">
          <cell r="B31" t="str">
            <v>EEO</v>
          </cell>
          <cell r="C31">
            <v>36635</v>
          </cell>
        </row>
        <row r="32">
          <cell r="B32" t="str">
            <v>EFO</v>
          </cell>
          <cell r="C32">
            <v>36679</v>
          </cell>
        </row>
        <row r="33">
          <cell r="B33" t="str">
            <v>ELF</v>
          </cell>
          <cell r="C33">
            <v>36287</v>
          </cell>
        </row>
        <row r="34">
          <cell r="B34" t="str">
            <v>ELP</v>
          </cell>
          <cell r="C34">
            <v>36090</v>
          </cell>
        </row>
        <row r="35">
          <cell r="B35" t="str">
            <v>EPA</v>
          </cell>
          <cell r="C35">
            <v>38084</v>
          </cell>
        </row>
        <row r="36">
          <cell r="B36" t="str">
            <v>FCA</v>
          </cell>
          <cell r="C36">
            <v>36432</v>
          </cell>
        </row>
        <row r="37">
          <cell r="B37" t="str">
            <v>FEF</v>
          </cell>
          <cell r="C37">
            <v>40548</v>
          </cell>
        </row>
        <row r="38">
          <cell r="B38" t="str">
            <v>FFO</v>
          </cell>
          <cell r="C38">
            <v>38233</v>
          </cell>
        </row>
        <row r="39">
          <cell r="B39" t="str">
            <v>FIN</v>
          </cell>
          <cell r="C39">
            <v>43234</v>
          </cell>
        </row>
        <row r="40">
          <cell r="B40" t="str">
            <v>FSL</v>
          </cell>
          <cell r="C40">
            <v>39976</v>
          </cell>
        </row>
        <row r="41">
          <cell r="B41" t="str">
            <v>GUA</v>
          </cell>
          <cell r="C41">
            <v>38532</v>
          </cell>
        </row>
        <row r="42">
          <cell r="B42" t="str">
            <v>HLT</v>
          </cell>
          <cell r="C42">
            <v>36524</v>
          </cell>
        </row>
        <row r="43">
          <cell r="B43" t="str">
            <v>LSP</v>
          </cell>
          <cell r="C43">
            <v>39437</v>
          </cell>
        </row>
        <row r="44">
          <cell r="B44" t="str">
            <v>LVI</v>
          </cell>
          <cell r="C44">
            <v>37409</v>
          </cell>
        </row>
        <row r="45">
          <cell r="B45" t="str">
            <v>NFB</v>
          </cell>
          <cell r="C45">
            <v>36327</v>
          </cell>
        </row>
        <row r="46">
          <cell r="B46" t="str">
            <v>NSP</v>
          </cell>
          <cell r="C46">
            <v>37848</v>
          </cell>
        </row>
        <row r="47">
          <cell r="B47" t="str">
            <v>NVA</v>
          </cell>
          <cell r="C47">
            <v>42923</v>
          </cell>
        </row>
        <row r="48">
          <cell r="B48" t="str">
            <v>PCH</v>
          </cell>
          <cell r="C48">
            <v>36826</v>
          </cell>
        </row>
        <row r="49">
          <cell r="B49" t="str">
            <v>PLR</v>
          </cell>
          <cell r="C49">
            <v>35426</v>
          </cell>
        </row>
        <row r="50">
          <cell r="B50" t="str">
            <v>RAI</v>
          </cell>
          <cell r="C50">
            <v>35277</v>
          </cell>
        </row>
        <row r="51">
          <cell r="B51" t="str">
            <v>SBC</v>
          </cell>
          <cell r="C51">
            <v>36635</v>
          </cell>
        </row>
        <row r="52">
          <cell r="B52" t="str">
            <v>SBI</v>
          </cell>
          <cell r="C52">
            <v>42744</v>
          </cell>
        </row>
        <row r="53">
          <cell r="B53" t="str">
            <v>SCF</v>
          </cell>
          <cell r="C53">
            <v>42892</v>
          </cell>
        </row>
        <row r="54">
          <cell r="B54" t="str">
            <v>SCV</v>
          </cell>
          <cell r="C54">
            <v>44194</v>
          </cell>
        </row>
        <row r="55">
          <cell r="B55" t="str">
            <v>SIS</v>
          </cell>
          <cell r="C55">
            <v>34961</v>
          </cell>
        </row>
        <row r="56">
          <cell r="B56" t="str">
            <v>SNA</v>
          </cell>
          <cell r="C56">
            <v>42923</v>
          </cell>
        </row>
        <row r="57">
          <cell r="B57" t="str">
            <v>SOC</v>
          </cell>
          <cell r="C57">
            <v>43517</v>
          </cell>
        </row>
        <row r="58">
          <cell r="B58" t="str">
            <v>SSC</v>
          </cell>
          <cell r="C58">
            <v>43615</v>
          </cell>
        </row>
        <row r="59">
          <cell r="B59" t="str">
            <v>SZS</v>
          </cell>
          <cell r="C59">
            <v>43207</v>
          </cell>
        </row>
        <row r="60">
          <cell r="B60" t="str">
            <v>TCO</v>
          </cell>
          <cell r="C60">
            <v>40548</v>
          </cell>
        </row>
        <row r="61">
          <cell r="B61" t="str">
            <v>TDE</v>
          </cell>
          <cell r="C61">
            <v>37189</v>
          </cell>
        </row>
        <row r="62">
          <cell r="B62" t="str">
            <v>TRD</v>
          </cell>
          <cell r="C62">
            <v>36727</v>
          </cell>
        </row>
        <row r="63">
          <cell r="B63" t="str">
            <v>VAH</v>
          </cell>
          <cell r="C63">
            <v>36122</v>
          </cell>
        </row>
        <row r="64">
          <cell r="B64" t="str">
            <v>VID</v>
          </cell>
          <cell r="C64">
            <v>39356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68D0-FE2C-41EB-A783-FB50412984A1}">
  <sheetPr codeName="Hoja1"/>
  <dimension ref="A14"/>
  <sheetViews>
    <sheetView showGridLines="0" showRowColHeaders="0" tabSelected="1" zoomScale="120" zoomScaleNormal="120" zoomScaleSheetLayoutView="125" workbookViewId="0"/>
  </sheetViews>
  <sheetFormatPr baseColWidth="10" defaultColWidth="10.85546875" defaultRowHeight="12.75"/>
  <cols>
    <col min="1" max="13" width="10.85546875" style="36"/>
    <col min="14" max="14" width="0" style="36" hidden="1" customWidth="1"/>
    <col min="15" max="16384" width="10.85546875" style="36"/>
  </cols>
  <sheetData>
    <row r="14" hidden="1"/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6563-E87F-4842-9FFF-02E78D9B0D45}">
  <sheetPr codeName="Hoja2"/>
  <dimension ref="B4:D14"/>
  <sheetViews>
    <sheetView showGridLines="0" zoomScale="175" zoomScaleNormal="175" zoomScaleSheetLayoutView="180" workbookViewId="0">
      <selection activeCell="D5" sqref="D5"/>
    </sheetView>
  </sheetViews>
  <sheetFormatPr baseColWidth="10" defaultColWidth="10.85546875" defaultRowHeight="12.75"/>
  <cols>
    <col min="1" max="1" width="2.5703125" style="1" customWidth="1"/>
    <col min="2" max="2" width="23.7109375" style="1" customWidth="1"/>
    <col min="3" max="3" width="2" style="1" customWidth="1"/>
    <col min="4" max="4" width="25.7109375" style="7" customWidth="1"/>
    <col min="5" max="5" width="1.85546875" style="1" customWidth="1"/>
    <col min="6" max="16384" width="10.85546875" style="1"/>
  </cols>
  <sheetData>
    <row r="4" spans="2:4" ht="13.5" thickBot="1"/>
    <row r="5" spans="2:4" ht="26.25" thickBot="1">
      <c r="B5" s="37" t="s">
        <v>0</v>
      </c>
      <c r="C5" s="2"/>
      <c r="D5" s="21"/>
    </row>
    <row r="6" spans="2:4" ht="13.5" thickBot="1">
      <c r="B6" s="3"/>
      <c r="C6" s="3"/>
    </row>
    <row r="7" spans="2:4" ht="26.25" thickBot="1">
      <c r="B7" s="37" t="s">
        <v>76</v>
      </c>
      <c r="C7" s="2"/>
      <c r="D7" s="21" t="s">
        <v>3</v>
      </c>
    </row>
    <row r="8" spans="2:4" ht="13.5" thickBot="1">
      <c r="B8" s="2"/>
      <c r="C8" s="2"/>
    </row>
    <row r="9" spans="2:4" ht="23.45" customHeight="1" thickBot="1">
      <c r="B9" s="34" t="s">
        <v>1</v>
      </c>
      <c r="C9" s="2"/>
      <c r="D9" s="30">
        <f>+D5*0.0025%</f>
        <v>0</v>
      </c>
    </row>
    <row r="10" spans="2:4" ht="13.5" thickBot="1">
      <c r="B10" s="4"/>
      <c r="C10" s="4"/>
    </row>
    <row r="11" spans="2:4" ht="17.100000000000001" customHeight="1">
      <c r="B11" s="34" t="s">
        <v>6</v>
      </c>
      <c r="C11" s="6"/>
      <c r="D11" s="31" t="str">
        <f>+IF(D7="BS","Cta. BANCO BISA S.A. MN","Cta. BANCO BISA S.A. ME")</f>
        <v>Cta. BANCO BISA S.A. ME</v>
      </c>
    </row>
    <row r="12" spans="2:4" ht="17.100000000000001" customHeight="1" thickBot="1">
      <c r="B12" s="37"/>
      <c r="C12" s="6"/>
      <c r="D12" s="32" t="str">
        <f>+IF(D7="BS",Auxiliar!C3,Auxiliar!C4)</f>
        <v>2710-201-8</v>
      </c>
    </row>
    <row r="14" spans="2:4" ht="44.25" customHeight="1">
      <c r="B14" s="65" t="s">
        <v>86</v>
      </c>
      <c r="C14" s="65"/>
      <c r="D14" s="65"/>
    </row>
  </sheetData>
  <sheetProtection algorithmName="SHA-512" hashValue="tGmAsv+tsQ9Zcp6r7nzq2ySf7MbJqfxC1UxfRjwgG9ib1kOy/8NZ7KKj6/mZoQ2ACA2YsgF2IgvC24E+U7VuDw==" saltValue="iLZOLWxDiCFoSybFLgwdUA==" spinCount="100000" sheet="1" selectLockedCells="1" autoFilter="0"/>
  <mergeCells count="1">
    <mergeCell ref="B14:D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FDD500-9018-4AA5-82FA-7CADC1B98109}">
          <x14:formula1>
            <xm:f>Auxiliar!$B$3:$B$4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0A083-A224-4BEB-8C29-6204BBBD9F56}">
  <sheetPr codeName="Hoja3"/>
  <dimension ref="B4:D28"/>
  <sheetViews>
    <sheetView showGridLines="0" zoomScale="175" zoomScaleNormal="175" zoomScaleSheetLayoutView="175" workbookViewId="0">
      <selection activeCell="D7" sqref="D7"/>
    </sheetView>
  </sheetViews>
  <sheetFormatPr baseColWidth="10" defaultColWidth="10.85546875" defaultRowHeight="12.75"/>
  <cols>
    <col min="1" max="1" width="2.5703125" style="1" customWidth="1"/>
    <col min="2" max="2" width="23.7109375" style="1" customWidth="1"/>
    <col min="3" max="3" width="2.42578125" style="1" customWidth="1"/>
    <col min="4" max="4" width="25.7109375" style="1" customWidth="1"/>
    <col min="5" max="5" width="1.85546875" style="1" customWidth="1"/>
    <col min="6" max="16384" width="10.85546875" style="1"/>
  </cols>
  <sheetData>
    <row r="4" spans="2:4" ht="13.5" thickBot="1"/>
    <row r="5" spans="2:4" ht="26.25" thickBot="1">
      <c r="B5" s="37" t="s">
        <v>77</v>
      </c>
      <c r="C5" s="2"/>
      <c r="D5" s="21"/>
    </row>
    <row r="6" spans="2:4" ht="13.5" thickBot="1">
      <c r="B6" s="14"/>
      <c r="C6" s="3"/>
    </row>
    <row r="7" spans="2:4" ht="26.25" thickBot="1">
      <c r="B7" s="37" t="s">
        <v>74</v>
      </c>
      <c r="C7" s="2"/>
      <c r="D7" s="21" t="s">
        <v>2</v>
      </c>
    </row>
    <row r="8" spans="2:4" ht="13.5" thickBot="1">
      <c r="B8" s="37"/>
      <c r="C8" s="2"/>
    </row>
    <row r="9" spans="2:4" hidden="1">
      <c r="B9" s="15" t="s">
        <v>2</v>
      </c>
      <c r="C9" s="8"/>
      <c r="D9" s="9"/>
    </row>
    <row r="10" spans="2:4" hidden="1">
      <c r="B10" s="16">
        <f>+IF(D7="BS",20580000,0)</f>
        <v>20580000</v>
      </c>
      <c r="C10" s="10">
        <f>+IF(D7="BS",0.15%,0)</f>
        <v>1.5E-3</v>
      </c>
      <c r="D10" s="11">
        <f>+IF(D5&lt;=B10,D5,IF(AND(D5&gt;B10,D5&lt;=B11),B10,IF(D5&gt;B11,B10,0)))*C10</f>
        <v>0</v>
      </c>
    </row>
    <row r="11" spans="2:4" hidden="1">
      <c r="B11" s="16">
        <f>+IF(D7="BS",34300000,0)</f>
        <v>34300000</v>
      </c>
      <c r="C11" s="10">
        <f>+IF(D7="BS",0.1%,0)</f>
        <v>1E-3</v>
      </c>
      <c r="D11" s="11">
        <f>+IF(AND(D5&gt;B10,D5&lt;=B11),(D5-B10),IF(D5&gt;B11,(B11-B10),0))*C11</f>
        <v>0</v>
      </c>
    </row>
    <row r="12" spans="2:4" hidden="1">
      <c r="B12" s="17"/>
      <c r="C12" s="10">
        <f>+IF(D7="BS",0.08%,0)</f>
        <v>8.0000000000000004E-4</v>
      </c>
      <c r="D12" s="11">
        <f>+IF(D5&gt;B11,(D5-B11),0)*C12</f>
        <v>0</v>
      </c>
    </row>
    <row r="13" spans="2:4" hidden="1">
      <c r="B13" s="17"/>
      <c r="C13" s="10"/>
      <c r="D13" s="11">
        <f>SUM(D10:D12)</f>
        <v>0</v>
      </c>
    </row>
    <row r="14" spans="2:4" hidden="1">
      <c r="B14" s="18" t="s">
        <v>10</v>
      </c>
      <c r="C14" s="12">
        <f>+IF(D7="BS",3430,0)</f>
        <v>3430</v>
      </c>
      <c r="D14" s="13">
        <f>+IF(D13&lt;=C14,C14,D13)</f>
        <v>3430</v>
      </c>
    </row>
    <row r="15" spans="2:4" hidden="1">
      <c r="B15" s="19"/>
      <c r="C15" s="5"/>
    </row>
    <row r="16" spans="2:4" hidden="1">
      <c r="B16" s="15" t="s">
        <v>3</v>
      </c>
      <c r="C16" s="8"/>
      <c r="D16" s="9"/>
    </row>
    <row r="17" spans="2:4" hidden="1">
      <c r="B17" s="16">
        <f>+IF(D7="USD",3000000,0)</f>
        <v>0</v>
      </c>
      <c r="C17" s="10">
        <f>+IF(D7="USD",0.15%,0)</f>
        <v>0</v>
      </c>
      <c r="D17" s="11">
        <f>+IF(D5&lt;=B17,D5,IF(AND(D5&gt;B17,D5&lt;=B18),B17,IF(D5&gt;B18,B17,0)))*C17</f>
        <v>0</v>
      </c>
    </row>
    <row r="18" spans="2:4" hidden="1">
      <c r="B18" s="16">
        <f>+IF(D7="USD",5000000,0)</f>
        <v>0</v>
      </c>
      <c r="C18" s="10">
        <f>+IF(D7="USD",0.1%,0)</f>
        <v>0</v>
      </c>
      <c r="D18" s="11">
        <f>+IF(AND(D5&gt;B17,D5&lt;=B18),(D5-B17),IF(D5&gt;B18,(B18-B17),0))*C18</f>
        <v>0</v>
      </c>
    </row>
    <row r="19" spans="2:4" hidden="1">
      <c r="B19" s="17"/>
      <c r="C19" s="10">
        <f>+IF(D7="USD",0.08%,0)</f>
        <v>0</v>
      </c>
      <c r="D19" s="11">
        <f>+IF(D5&gt;B18,(D5-B18),0)*C19</f>
        <v>0</v>
      </c>
    </row>
    <row r="20" spans="2:4" hidden="1">
      <c r="B20" s="17"/>
      <c r="C20" s="10"/>
      <c r="D20" s="11">
        <f>SUM(D17:D19)</f>
        <v>0</v>
      </c>
    </row>
    <row r="21" spans="2:4" hidden="1">
      <c r="B21" s="18" t="s">
        <v>10</v>
      </c>
      <c r="C21" s="12">
        <f>+IF(D7="USD",500,0)</f>
        <v>0</v>
      </c>
      <c r="D21" s="13">
        <f>+IF(D20&lt;=C21,C21,D20)</f>
        <v>0</v>
      </c>
    </row>
    <row r="22" spans="2:4" ht="13.5" hidden="1" thickBot="1">
      <c r="B22" s="19"/>
      <c r="C22" s="5"/>
    </row>
    <row r="23" spans="2:4" ht="23.45" customHeight="1" thickBot="1">
      <c r="B23" s="34" t="s">
        <v>1</v>
      </c>
      <c r="C23" s="2"/>
      <c r="D23" s="30">
        <f>+IF(D5&gt;0,IF(D7="USD",D21,D14),0)</f>
        <v>0</v>
      </c>
    </row>
    <row r="24" spans="2:4" ht="13.5" thickBot="1">
      <c r="B24" s="20"/>
      <c r="C24" s="4"/>
    </row>
    <row r="25" spans="2:4" ht="17.100000000000001" customHeight="1">
      <c r="B25" s="66" t="s">
        <v>6</v>
      </c>
      <c r="C25" s="6"/>
      <c r="D25" s="31" t="str">
        <f>+IF(D7="BS","Cta. BANCO BISA S.A. MN","Cta. BANCO BISA S.A. ME")</f>
        <v>Cta. BANCO BISA S.A. MN</v>
      </c>
    </row>
    <row r="26" spans="2:4" ht="17.100000000000001" customHeight="1" thickBot="1">
      <c r="B26" s="66"/>
      <c r="C26" s="6"/>
      <c r="D26" s="32" t="str">
        <f>+IF(D7="BS",Auxiliar!C3,Auxiliar!C4)</f>
        <v>2710-001-5</v>
      </c>
    </row>
    <row r="28" spans="2:4" ht="45" customHeight="1">
      <c r="B28" s="65" t="s">
        <v>86</v>
      </c>
      <c r="C28" s="65"/>
      <c r="D28" s="65"/>
    </row>
  </sheetData>
  <sheetProtection algorithmName="SHA-512" hashValue="aC7xd1tL3Gmv4iveoao8he8j3WcSHLNqTjgIGnkWM9F7IIrmuPmXgfRoTkRmaeCz9xsUZwjROJTz/x0vEOQKtA==" saltValue="wpdg5ySiz9oDUXGG7W5Wfw==" spinCount="100000" sheet="1" selectLockedCells="1"/>
  <mergeCells count="2">
    <mergeCell ref="B25:B26"/>
    <mergeCell ref="B28:D2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324213-A3D3-4C3D-ACCA-D87267313396}">
          <x14:formula1>
            <xm:f>Auxiliar!$B$3:$B$4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6E31-9405-467F-BB54-E590F6CD7128}">
  <sheetPr codeName="Hoja4"/>
  <dimension ref="B4:D18"/>
  <sheetViews>
    <sheetView showGridLines="0" zoomScale="170" zoomScaleNormal="170" zoomScaleSheetLayoutView="170" workbookViewId="0">
      <selection activeCell="D7" sqref="D7"/>
    </sheetView>
  </sheetViews>
  <sheetFormatPr baseColWidth="10" defaultColWidth="10.85546875" defaultRowHeight="12.75"/>
  <cols>
    <col min="1" max="1" width="2.5703125" style="1" customWidth="1"/>
    <col min="2" max="2" width="23.7109375" style="1" customWidth="1"/>
    <col min="3" max="3" width="2.42578125" style="1" customWidth="1"/>
    <col min="4" max="4" width="25.7109375" style="1" customWidth="1"/>
    <col min="5" max="5" width="1.85546875" style="1" customWidth="1"/>
    <col min="6" max="16384" width="10.85546875" style="1"/>
  </cols>
  <sheetData>
    <row r="4" spans="2:4" ht="13.5" thickBot="1"/>
    <row r="5" spans="2:4" ht="39" thickBot="1">
      <c r="B5" s="37" t="s">
        <v>78</v>
      </c>
      <c r="C5" s="2"/>
      <c r="D5" s="21">
        <v>0</v>
      </c>
    </row>
    <row r="6" spans="2:4" ht="13.5" thickBot="1">
      <c r="B6" s="14"/>
      <c r="C6" s="3"/>
    </row>
    <row r="7" spans="2:4" ht="26.25" thickBot="1">
      <c r="B7" s="37" t="s">
        <v>74</v>
      </c>
      <c r="C7" s="2"/>
      <c r="D7" s="21" t="s">
        <v>2</v>
      </c>
    </row>
    <row r="8" spans="2:4" ht="13.5" thickBot="1">
      <c r="B8" s="37"/>
      <c r="C8" s="2"/>
    </row>
    <row r="9" spans="2:4" hidden="1">
      <c r="B9" s="22" t="s">
        <v>2</v>
      </c>
      <c r="C9" s="23"/>
      <c r="D9" s="24">
        <f>+IF(D7="BS",1372+0.05%*D5,0)</f>
        <v>1372</v>
      </c>
    </row>
    <row r="10" spans="2:4" hidden="1">
      <c r="B10" s="19"/>
      <c r="C10" s="5"/>
    </row>
    <row r="11" spans="2:4" hidden="1">
      <c r="B11" s="22" t="s">
        <v>3</v>
      </c>
      <c r="C11" s="23"/>
      <c r="D11" s="24">
        <f>+IF(D7="USD",200+0.05%*D5,0)</f>
        <v>0</v>
      </c>
    </row>
    <row r="12" spans="2:4" ht="13.5" hidden="1" thickBot="1">
      <c r="B12" s="19"/>
      <c r="C12" s="5"/>
    </row>
    <row r="13" spans="2:4" ht="23.45" customHeight="1" thickBot="1">
      <c r="B13" s="34" t="s">
        <v>1</v>
      </c>
      <c r="C13" s="2"/>
      <c r="D13" s="30">
        <f>+IF(D5&gt;0,IF(D7="USD",D11,D9),0)</f>
        <v>0</v>
      </c>
    </row>
    <row r="14" spans="2:4" ht="13.5" thickBot="1">
      <c r="B14" s="20"/>
      <c r="C14" s="4"/>
    </row>
    <row r="15" spans="2:4" ht="17.100000000000001" customHeight="1">
      <c r="B15" s="66" t="s">
        <v>6</v>
      </c>
      <c r="C15" s="6"/>
      <c r="D15" s="31" t="str">
        <f>+IF(D7="BS","Cta. BANCO BISA S.A. MN","Cta. BANCO BISA S.A. ME")</f>
        <v>Cta. BANCO BISA S.A. MN</v>
      </c>
    </row>
    <row r="16" spans="2:4" ht="17.100000000000001" customHeight="1" thickBot="1">
      <c r="B16" s="66"/>
      <c r="C16" s="6"/>
      <c r="D16" s="32" t="str">
        <f>+IF(D7="BS",Auxiliar!C3,Auxiliar!C4)</f>
        <v>2710-001-5</v>
      </c>
    </row>
    <row r="18" spans="2:4" ht="45" customHeight="1">
      <c r="B18" s="67" t="s">
        <v>86</v>
      </c>
      <c r="C18" s="67"/>
      <c r="D18" s="67"/>
    </row>
  </sheetData>
  <sheetProtection algorithmName="SHA-512" hashValue="dan98M6pYMtEfMcF4i2tJaAX612asYnZm0NctTPVGEBkjhUAwz3jvqDgICMO7X9HbYwWnjlQw6J+arliUxp1SA==" saltValue="UfbmpYbekyzaNk+OdKIGCA==" spinCount="100000" sheet="1" selectLockedCells="1"/>
  <mergeCells count="2">
    <mergeCell ref="B15:B16"/>
    <mergeCell ref="B18:D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B1995-15AF-4231-B8EE-0C035C6C780D}">
          <x14:formula1>
            <xm:f>Auxiliar!$B$3:$B$4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E44C-E4BD-4628-AB05-2E2C524B1297}">
  <sheetPr codeName="Hoja5"/>
  <dimension ref="B4:D16"/>
  <sheetViews>
    <sheetView showGridLines="0" zoomScale="190" zoomScaleNormal="190" zoomScaleSheetLayoutView="190" workbookViewId="0">
      <selection activeCell="D5" sqref="D5"/>
    </sheetView>
  </sheetViews>
  <sheetFormatPr baseColWidth="10" defaultColWidth="10.85546875" defaultRowHeight="12.75"/>
  <cols>
    <col min="1" max="1" width="2.5703125" style="1" customWidth="1"/>
    <col min="2" max="2" width="32.140625" style="1" customWidth="1"/>
    <col min="3" max="3" width="2.42578125" style="1" customWidth="1"/>
    <col min="4" max="4" width="25.7109375" style="1" customWidth="1"/>
    <col min="5" max="5" width="1.85546875" style="1" customWidth="1"/>
    <col min="6" max="16384" width="10.85546875" style="1"/>
  </cols>
  <sheetData>
    <row r="4" spans="2:4" ht="13.5" thickBot="1"/>
    <row r="5" spans="2:4" ht="35.25" customHeight="1" thickBot="1">
      <c r="B5" s="37" t="s">
        <v>79</v>
      </c>
      <c r="C5" s="2"/>
      <c r="D5" s="21">
        <v>0</v>
      </c>
    </row>
    <row r="6" spans="2:4" ht="13.5" thickBot="1">
      <c r="B6" s="14"/>
      <c r="C6" s="3"/>
    </row>
    <row r="7" spans="2:4" ht="26.25" thickBot="1">
      <c r="B7" s="37" t="s">
        <v>74</v>
      </c>
      <c r="C7" s="2"/>
      <c r="D7" s="21" t="s">
        <v>2</v>
      </c>
    </row>
    <row r="8" spans="2:4" ht="13.5" thickBot="1">
      <c r="B8" s="37"/>
      <c r="C8" s="2"/>
    </row>
    <row r="9" spans="2:4" hidden="1">
      <c r="B9" s="22" t="s">
        <v>2</v>
      </c>
      <c r="C9" s="23"/>
      <c r="D9" s="24">
        <f>+IF(D7="BS",0.05%*D5,0)</f>
        <v>0</v>
      </c>
    </row>
    <row r="10" spans="2:4" hidden="1">
      <c r="B10" s="19"/>
      <c r="C10" s="5"/>
    </row>
    <row r="11" spans="2:4" hidden="1">
      <c r="B11" s="22" t="s">
        <v>3</v>
      </c>
      <c r="C11" s="23"/>
      <c r="D11" s="24">
        <f>+IF(D7="USD",0.05%*D5,0)</f>
        <v>0</v>
      </c>
    </row>
    <row r="12" spans="2:4" ht="13.5" hidden="1" thickBot="1">
      <c r="B12" s="19"/>
      <c r="C12" s="5"/>
    </row>
    <row r="13" spans="2:4" ht="23.45" customHeight="1" thickBot="1">
      <c r="B13" s="34" t="s">
        <v>1</v>
      </c>
      <c r="C13" s="2"/>
      <c r="D13" s="30">
        <f>+IF(D5&gt;0,IF(D7="USD",D11,D9),0)</f>
        <v>0</v>
      </c>
    </row>
    <row r="14" spans="2:4" ht="13.5" thickBot="1">
      <c r="B14" s="20"/>
      <c r="C14" s="4"/>
    </row>
    <row r="15" spans="2:4" ht="17.100000000000001" customHeight="1">
      <c r="B15" s="66" t="s">
        <v>6</v>
      </c>
      <c r="C15" s="6"/>
      <c r="D15" s="31" t="str">
        <f>+IF(D7="BS","Cta. BANCO BISA S.A. MN","Cta. BANCO BISA S.A. ME")</f>
        <v>Cta. BANCO BISA S.A. MN</v>
      </c>
    </row>
    <row r="16" spans="2:4" ht="17.100000000000001" customHeight="1" thickBot="1">
      <c r="B16" s="66"/>
      <c r="C16" s="6"/>
      <c r="D16" s="32" t="str">
        <f>+IF(D7="BS",Auxiliar!C3,Auxiliar!C4)</f>
        <v>2710-001-5</v>
      </c>
    </row>
  </sheetData>
  <sheetProtection algorithmName="SHA-512" hashValue="jDQCMc73jXmc+Y4BCo4QvQIs5NBFQ8GSnnMApimBUK7ekAWvoFTlu7cw4XbV0DxIJxP9/UnR3cPctvL8fi431w==" saltValue="VKk55ofjwZEdCXMYA6KD2A==" spinCount="100000" sheet="1" selectLockedCells="1"/>
  <mergeCells count="1">
    <mergeCell ref="B15:B1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33230C-F0F9-4153-BEAA-840A0D6B03B9}">
          <x14:formula1>
            <xm:f>Auxiliar!$B$3:$B$4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52DF-A920-4FAF-A0F3-612ADECD980B}">
  <sheetPr codeName="Hoja6"/>
  <dimension ref="B4:D26"/>
  <sheetViews>
    <sheetView showGridLines="0" zoomScale="190" zoomScaleNormal="190" zoomScaleSheetLayoutView="180" workbookViewId="0">
      <selection activeCell="D7" sqref="D7"/>
    </sheetView>
  </sheetViews>
  <sheetFormatPr baseColWidth="10" defaultColWidth="10.85546875" defaultRowHeight="12.75"/>
  <cols>
    <col min="1" max="1" width="2.5703125" style="1" customWidth="1"/>
    <col min="2" max="2" width="23.7109375" style="1" customWidth="1"/>
    <col min="3" max="3" width="8.85546875" style="1" bestFit="1" customWidth="1"/>
    <col min="4" max="4" width="25.7109375" style="1" customWidth="1"/>
    <col min="5" max="5" width="1.85546875" style="1" customWidth="1"/>
    <col min="6" max="16384" width="10.85546875" style="1"/>
  </cols>
  <sheetData>
    <row r="4" spans="2:4" ht="13.5" thickBot="1"/>
    <row r="5" spans="2:4" ht="26.25" thickBot="1">
      <c r="B5" s="37" t="s">
        <v>77</v>
      </c>
      <c r="C5" s="2"/>
      <c r="D5" s="21">
        <v>0</v>
      </c>
    </row>
    <row r="6" spans="2:4" ht="13.5" thickBot="1">
      <c r="B6" s="14"/>
      <c r="C6" s="3"/>
    </row>
    <row r="7" spans="2:4" ht="26.25" thickBot="1">
      <c r="B7" s="37" t="s">
        <v>74</v>
      </c>
      <c r="C7" s="2"/>
      <c r="D7" s="21" t="s">
        <v>3</v>
      </c>
    </row>
    <row r="8" spans="2:4" ht="15.75" thickBot="1">
      <c r="B8" s="37"/>
      <c r="C8" s="2"/>
      <c r="D8" s="29"/>
    </row>
    <row r="9" spans="2:4" hidden="1">
      <c r="B9" s="15" t="s">
        <v>2</v>
      </c>
      <c r="C9" s="8"/>
      <c r="D9" s="9"/>
    </row>
    <row r="10" spans="2:4" hidden="1">
      <c r="B10" s="16">
        <f>+IF(D7="BS",205800000,0)</f>
        <v>0</v>
      </c>
      <c r="C10" s="10">
        <f>+IF(D7="BS",0.02%,0)</f>
        <v>0</v>
      </c>
      <c r="D10" s="11">
        <f>+IF(D5&lt;=B10,D5,IF(D5&gt;B10,B10,0))*C10</f>
        <v>0</v>
      </c>
    </row>
    <row r="11" spans="2:4" hidden="1">
      <c r="B11" s="17"/>
      <c r="C11" s="10">
        <f>+IF(D7="BS",0.01%,0)</f>
        <v>0</v>
      </c>
      <c r="D11" s="11">
        <f>+IF(D5&gt;B10,(D5-B10),0)*C11</f>
        <v>0</v>
      </c>
    </row>
    <row r="12" spans="2:4" hidden="1">
      <c r="B12" s="17"/>
      <c r="C12" s="10"/>
      <c r="D12" s="11">
        <f>SUM(D10:D11)</f>
        <v>0</v>
      </c>
    </row>
    <row r="13" spans="2:4" hidden="1">
      <c r="B13" s="18" t="s">
        <v>10</v>
      </c>
      <c r="C13" s="12">
        <f>+IF(D7="BS",5488,0)</f>
        <v>0</v>
      </c>
      <c r="D13" s="13">
        <f>+IF(D12&lt;=C13,C13,D12)</f>
        <v>0</v>
      </c>
    </row>
    <row r="14" spans="2:4" hidden="1">
      <c r="B14" s="19"/>
      <c r="C14" s="5"/>
    </row>
    <row r="15" spans="2:4" hidden="1">
      <c r="B15" s="15" t="s">
        <v>3</v>
      </c>
      <c r="C15" s="8"/>
      <c r="D15" s="9"/>
    </row>
    <row r="16" spans="2:4" hidden="1">
      <c r="B16" s="16">
        <f>+IF(D7="USD",30000000,0)</f>
        <v>30000000</v>
      </c>
      <c r="C16" s="10">
        <f>+IF(D7="USD",0.02%,0)</f>
        <v>2.0000000000000001E-4</v>
      </c>
      <c r="D16" s="11">
        <f>+IF(D5&lt;=B16,D5,IF(D5&gt;B16,B16,0))*C16</f>
        <v>0</v>
      </c>
    </row>
    <row r="17" spans="2:4" hidden="1">
      <c r="B17" s="17"/>
      <c r="C17" s="10">
        <f>+IF(D7="USD",0.01%,0)</f>
        <v>1E-4</v>
      </c>
      <c r="D17" s="11">
        <f>+IF(D5&gt;B16,(D5-B16),0)*C17</f>
        <v>0</v>
      </c>
    </row>
    <row r="18" spans="2:4" hidden="1">
      <c r="B18" s="17"/>
      <c r="C18" s="10"/>
      <c r="D18" s="11">
        <f>SUM(D16:D17)</f>
        <v>0</v>
      </c>
    </row>
    <row r="19" spans="2:4" hidden="1">
      <c r="B19" s="18" t="s">
        <v>10</v>
      </c>
      <c r="C19" s="12">
        <f>+IF(D7="USD",800,0)</f>
        <v>800</v>
      </c>
      <c r="D19" s="13">
        <f>+IF(D18&lt;=C19,C19,D18)</f>
        <v>800</v>
      </c>
    </row>
    <row r="20" spans="2:4" ht="13.5" hidden="1" thickBot="1">
      <c r="B20" s="19"/>
      <c r="C20" s="5"/>
    </row>
    <row r="21" spans="2:4" ht="23.45" customHeight="1" thickBot="1">
      <c r="B21" s="34" t="s">
        <v>1</v>
      </c>
      <c r="C21" s="2"/>
      <c r="D21" s="30">
        <f>+IF(D5&gt;0,IF(D7="USD",D19,D13),0)</f>
        <v>0</v>
      </c>
    </row>
    <row r="22" spans="2:4" ht="13.5" thickBot="1">
      <c r="B22" s="20"/>
      <c r="C22" s="4"/>
    </row>
    <row r="23" spans="2:4" ht="17.100000000000001" customHeight="1">
      <c r="B23" s="66" t="s">
        <v>6</v>
      </c>
      <c r="C23" s="6"/>
      <c r="D23" s="31" t="str">
        <f>+IF(D7="BS","Cta. BANCO BISA S.A. MN","Cta. BANCO BISA S.A. ME")</f>
        <v>Cta. BANCO BISA S.A. ME</v>
      </c>
    </row>
    <row r="24" spans="2:4" ht="17.100000000000001" customHeight="1" thickBot="1">
      <c r="B24" s="66"/>
      <c r="C24" s="6"/>
      <c r="D24" s="32" t="str">
        <f>+IF(D7="BS",Auxiliar!C3,Auxiliar!C4)</f>
        <v>2710-201-8</v>
      </c>
    </row>
    <row r="26" spans="2:4" ht="31.5" customHeight="1">
      <c r="B26" s="68" t="s">
        <v>86</v>
      </c>
      <c r="C26" s="68"/>
      <c r="D26" s="68"/>
    </row>
  </sheetData>
  <sheetProtection algorithmName="SHA-512" hashValue="pU88Rb4l1UMmSuJaJlnmqZbueMquW6URGtsgJUDbuszVelJGRIGT/08URbb3BrSRguNxXN6p2sAf69KT7WHrtQ==" saltValue="NaUGCWtgVC7ByaDg8byVUA==" spinCount="100000" sheet="1" selectLockedCells="1"/>
  <mergeCells count="2">
    <mergeCell ref="B23:B24"/>
    <mergeCell ref="B26:D2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A1BC0-8779-4469-9CA8-06D7940CE8B6}">
          <x14:formula1>
            <xm:f>Auxiliar!$B$3:$B$4</xm:f>
          </x14:formula1>
          <xm:sqref>D7:D8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D00E-9C81-4826-B251-893012B5124E}">
  <sheetPr codeName="Hoja7"/>
  <dimension ref="B4:H36"/>
  <sheetViews>
    <sheetView showGridLines="0" showRowColHeaders="0" zoomScale="130" zoomScaleNormal="130" zoomScaleSheetLayoutView="98" workbookViewId="0">
      <selection activeCell="D5" sqref="D5"/>
    </sheetView>
  </sheetViews>
  <sheetFormatPr baseColWidth="10" defaultColWidth="10.85546875" defaultRowHeight="12.75"/>
  <cols>
    <col min="1" max="1" width="2.5703125" style="36" customWidth="1"/>
    <col min="2" max="2" width="29.5703125" style="36" customWidth="1"/>
    <col min="3" max="3" width="13.28515625" style="36" customWidth="1"/>
    <col min="4" max="4" width="25.7109375" style="36" customWidth="1"/>
    <col min="5" max="5" width="1.85546875" style="36" customWidth="1"/>
    <col min="6" max="7" width="10.85546875" style="36"/>
    <col min="8" max="8" width="18.85546875" style="36" customWidth="1"/>
    <col min="9" max="16384" width="10.85546875" style="36"/>
  </cols>
  <sheetData>
    <row r="4" spans="2:8" ht="13.5" thickBot="1"/>
    <row r="5" spans="2:8" ht="15.75" thickBot="1">
      <c r="B5" s="39" t="s">
        <v>75</v>
      </c>
      <c r="D5" s="21"/>
    </row>
    <row r="6" spans="2:8" ht="13.5" thickBot="1"/>
    <row r="7" spans="2:8" ht="26.25" thickBot="1">
      <c r="B7" s="39" t="s">
        <v>82</v>
      </c>
      <c r="C7" s="40"/>
      <c r="D7" s="21"/>
    </row>
    <row r="8" spans="2:8" ht="13.5" thickBot="1">
      <c r="B8" s="41"/>
      <c r="C8" s="42"/>
    </row>
    <row r="9" spans="2:8" ht="15.75" thickBot="1">
      <c r="B9" s="39" t="s">
        <v>9</v>
      </c>
      <c r="C9" s="40"/>
      <c r="D9" s="33" t="s">
        <v>2</v>
      </c>
    </row>
    <row r="10" spans="2:8" ht="15.75" thickBot="1">
      <c r="B10" s="39"/>
      <c r="C10" s="40"/>
      <c r="D10" s="29"/>
    </row>
    <row r="11" spans="2:8" ht="39" thickBot="1">
      <c r="B11" s="39" t="s">
        <v>83</v>
      </c>
      <c r="C11" s="40"/>
      <c r="D11" s="25"/>
    </row>
    <row r="12" spans="2:8" ht="13.5" thickBot="1">
      <c r="B12" s="39"/>
      <c r="C12" s="40"/>
    </row>
    <row r="13" spans="2:8" ht="13.5" hidden="1" thickBot="1">
      <c r="B13" s="43" t="s">
        <v>67</v>
      </c>
      <c r="C13" s="44"/>
      <c r="D13" s="45" t="e">
        <f>+LOOKUP(D5,[1]Hoja7!B11:B111,[1]Hoja7!C11:C111)</f>
        <v>#N/A</v>
      </c>
      <c r="H13" s="46"/>
    </row>
    <row r="14" spans="2:8" ht="13.5" hidden="1" thickBot="1">
      <c r="B14" s="39"/>
      <c r="C14" s="40"/>
    </row>
    <row r="15" spans="2:8" ht="13.5" hidden="1" thickBot="1">
      <c r="B15" s="43" t="s">
        <v>68</v>
      </c>
      <c r="C15" s="44"/>
      <c r="D15" s="45">
        <f ca="1">+TODAY()</f>
        <v>44435</v>
      </c>
    </row>
    <row r="16" spans="2:8" ht="13.5" hidden="1" thickBot="1">
      <c r="B16" s="39"/>
      <c r="C16" s="40"/>
    </row>
    <row r="17" spans="2:4" ht="13.5" hidden="1" thickBot="1">
      <c r="B17" s="47" t="s">
        <v>2</v>
      </c>
      <c r="C17" s="48"/>
      <c r="D17" s="49"/>
    </row>
    <row r="18" spans="2:4" ht="13.5" hidden="1" thickBot="1">
      <c r="B18" s="16">
        <f>+IF(D9="BS",205800000,0)</f>
        <v>205800000</v>
      </c>
      <c r="C18" s="10">
        <f>+IF(D9="BS",0.02%,0)</f>
        <v>2.0000000000000001E-4</v>
      </c>
      <c r="D18" s="11">
        <f>+IF(D7&lt;=B18,D7,IF(D7&gt;B18,B18,0))*C18</f>
        <v>0</v>
      </c>
    </row>
    <row r="19" spans="2:4" ht="13.5" hidden="1" thickBot="1">
      <c r="B19" s="50"/>
      <c r="C19" s="10">
        <f>+IF(D9="BS",0.01%,0)</f>
        <v>1E-4</v>
      </c>
      <c r="D19" s="11">
        <f>+IF(D7&gt;B18,(D7-B18),0)*C19</f>
        <v>0</v>
      </c>
    </row>
    <row r="20" spans="2:4" ht="13.5" hidden="1" thickBot="1">
      <c r="B20" s="50"/>
      <c r="C20" s="10"/>
      <c r="D20" s="11">
        <f>SUM(D18:D19)</f>
        <v>0</v>
      </c>
    </row>
    <row r="21" spans="2:4" ht="13.5" hidden="1" thickBot="1">
      <c r="B21" s="51" t="s">
        <v>10</v>
      </c>
      <c r="C21" s="12">
        <f>+IF(D9="BS",5488,0)</f>
        <v>5488</v>
      </c>
      <c r="D21" s="13">
        <f>+IF(D20&lt;=C21,C21,D20)</f>
        <v>5488</v>
      </c>
    </row>
    <row r="22" spans="2:4" ht="6.95" hidden="1" customHeight="1">
      <c r="B22" s="52"/>
      <c r="C22" s="27"/>
      <c r="D22" s="53" t="s">
        <v>70</v>
      </c>
    </row>
    <row r="23" spans="2:4" ht="6.95" hidden="1" customHeight="1">
      <c r="B23" s="19"/>
      <c r="C23" s="5"/>
      <c r="D23" s="54" t="s">
        <v>71</v>
      </c>
    </row>
    <row r="24" spans="2:4" ht="14.1" hidden="1" customHeight="1">
      <c r="B24" s="69" t="s">
        <v>69</v>
      </c>
      <c r="C24" s="55">
        <v>36526</v>
      </c>
      <c r="D24" s="71" t="e">
        <f>+IF(D13&lt;C24,D23,IF(D13&gt;=D13,D22,0))</f>
        <v>#N/A</v>
      </c>
    </row>
    <row r="25" spans="2:4" ht="14.1" hidden="1" customHeight="1">
      <c r="B25" s="70"/>
      <c r="C25" s="56">
        <v>36525</v>
      </c>
      <c r="D25" s="72"/>
    </row>
    <row r="26" spans="2:4" ht="13.5" hidden="1" thickBot="1">
      <c r="B26" s="19"/>
      <c r="C26" s="5"/>
    </row>
    <row r="27" spans="2:4" ht="13.5" hidden="1" thickBot="1">
      <c r="B27" s="38" t="s">
        <v>72</v>
      </c>
      <c r="C27" s="26"/>
      <c r="D27" s="57" t="e">
        <f>+IF(D24=D23,MONTH(C25)-MONTH(D11)+1,IF(AND(D24=D22,MONTH(D11)&lt;MONTH(D13)),MONTH(D13)-MONTH(D11),IF(AND(D24=D22,MONTH(D11)&gt;MONTH(D13)),((MONTH(C25)-MONTH(D11))+(MONTH(D13)-MONTH(C24)))+1,IF(AND(D24=D22,MONTH(D11)=MONTH(D13)),12,0))))</f>
        <v>#N/A</v>
      </c>
    </row>
    <row r="28" spans="2:4" ht="13.5" hidden="1" thickBot="1">
      <c r="B28" s="19"/>
      <c r="C28" s="5"/>
    </row>
    <row r="29" spans="2:4" ht="13.5" hidden="1" thickBot="1">
      <c r="B29" s="73" t="s">
        <v>73</v>
      </c>
      <c r="C29" s="74"/>
      <c r="D29" s="28" t="e">
        <f>+D21/12*D27</f>
        <v>#N/A</v>
      </c>
    </row>
    <row r="30" spans="2:4" ht="13.5" hidden="1" thickBot="1">
      <c r="B30" s="19"/>
      <c r="C30" s="5"/>
    </row>
    <row r="31" spans="2:4" ht="15.75" thickBot="1">
      <c r="B31" s="39" t="s">
        <v>81</v>
      </c>
      <c r="C31" s="5"/>
      <c r="D31" s="33">
        <f>+IF(ISTEXT(D5),IF(AND(D27&gt;0,D27&lt;12),"Aplica","No aplica"),0)</f>
        <v>0</v>
      </c>
    </row>
    <row r="32" spans="2:4" ht="13.5" thickBot="1">
      <c r="B32" s="19"/>
      <c r="C32" s="5"/>
    </row>
    <row r="33" spans="2:4" ht="23.45" customHeight="1" thickBot="1">
      <c r="B33" s="39" t="s">
        <v>1</v>
      </c>
      <c r="C33" s="40"/>
      <c r="D33" s="30">
        <f>+IF(D7&gt;0,D29,0)</f>
        <v>0</v>
      </c>
    </row>
    <row r="34" spans="2:4" ht="13.5" thickBot="1">
      <c r="B34" s="58"/>
      <c r="C34" s="59"/>
    </row>
    <row r="35" spans="2:4" ht="17.100000000000001" customHeight="1">
      <c r="B35" s="75" t="s">
        <v>6</v>
      </c>
      <c r="C35" s="6"/>
      <c r="D35" s="31" t="str">
        <f>+IF(D9="BS","Cta. BANCO BISA S.A. MN","Cta. BANCO BISA S.A. ME")</f>
        <v>Cta. BANCO BISA S.A. MN</v>
      </c>
    </row>
    <row r="36" spans="2:4" ht="17.100000000000001" customHeight="1" thickBot="1">
      <c r="B36" s="75"/>
      <c r="C36" s="6"/>
      <c r="D36" s="32" t="str">
        <f>+IF(D9="BS",[1]Hoja7!C3,[1]Hoja7!C4)</f>
        <v>2710-001-5</v>
      </c>
    </row>
  </sheetData>
  <sheetProtection algorithmName="SHA-512" hashValue="obN9YqoFndFByAvQ7yZn8uKi/fslHjkBIW7txS8Mp8cixuQdMZuD46XA+ZYGeZMjwh2MRSXDgSc+6EEXj2VA1g==" saltValue="7d8y39Kr+w+PjrMxv5DmOA==" spinCount="100000" sheet="1" objects="1" scenarios="1" selectLockedCells="1"/>
  <mergeCells count="4">
    <mergeCell ref="B24:B25"/>
    <mergeCell ref="D24:D25"/>
    <mergeCell ref="B29:C29"/>
    <mergeCell ref="B35:B36"/>
  </mergeCells>
  <dataValidations count="1">
    <dataValidation type="date" operator="greaterThan" allowBlank="1" showInputMessage="1" showErrorMessage="1" sqref="D11" xr:uid="{56863BFE-D434-4A3D-BAC3-FD76D64CCEC4}">
      <formula1>36526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39086A-9D6E-4ACC-A9CE-1EFF1C4A2609}">
          <x14:formula1>
            <xm:f>Auxiliar!$B$11:$B$86</xm:f>
          </x14:formula1>
          <xm:sqref>D5</xm:sqref>
        </x14:dataValidation>
        <x14:dataValidation type="list" allowBlank="1" showInputMessage="1" showErrorMessage="1" xr:uid="{D0F4A3B4-D6B0-480C-AC63-4EFC7E77753E}">
          <x14:formula1>
            <xm:f>'C:\Users\gcerball\AppData\Local\Microsoft\Windows\INetCache\Content.Outlook\A05X9HEX\[Simulador.xlsx]Hoja7'!#REF!</xm:f>
          </x14:formula1>
          <xm:sqref>D10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5978-188C-4BA6-B72D-A9D9295C336B}">
  <sheetPr codeName="Hoja8"/>
  <dimension ref="B4:D14"/>
  <sheetViews>
    <sheetView showGridLines="0" showRowColHeaders="0" zoomScale="160" zoomScaleNormal="160" zoomScaleSheetLayoutView="165" workbookViewId="0">
      <selection activeCell="D5" sqref="D5"/>
    </sheetView>
  </sheetViews>
  <sheetFormatPr baseColWidth="10" defaultColWidth="10.85546875" defaultRowHeight="12.75"/>
  <cols>
    <col min="1" max="1" width="2.5703125" style="1" customWidth="1"/>
    <col min="2" max="2" width="27.140625" style="1" customWidth="1"/>
    <col min="3" max="3" width="6.42578125" style="1" customWidth="1"/>
    <col min="4" max="4" width="25.7109375" style="1" customWidth="1"/>
    <col min="5" max="5" width="1.85546875" style="1" customWidth="1"/>
    <col min="6" max="16384" width="10.85546875" style="1"/>
  </cols>
  <sheetData>
    <row r="4" spans="2:4" ht="13.5" thickBot="1"/>
    <row r="5" spans="2:4" ht="39" thickBot="1">
      <c r="B5" s="37" t="s">
        <v>84</v>
      </c>
      <c r="C5" s="2"/>
      <c r="D5" s="21"/>
    </row>
    <row r="6" spans="2:4" ht="13.5" thickBot="1">
      <c r="B6" s="14"/>
      <c r="C6" s="3"/>
    </row>
    <row r="7" spans="2:4" ht="26.25" thickBot="1">
      <c r="B7" s="34" t="s">
        <v>80</v>
      </c>
      <c r="C7" s="2"/>
      <c r="D7" s="30" t="s">
        <v>3</v>
      </c>
    </row>
    <row r="8" spans="2:4" ht="13.5" thickBot="1">
      <c r="B8" s="34"/>
      <c r="C8" s="2"/>
    </row>
    <row r="9" spans="2:4" ht="23.45" customHeight="1" thickBot="1">
      <c r="B9" s="34" t="s">
        <v>1</v>
      </c>
      <c r="C9" s="2"/>
      <c r="D9" s="30">
        <f>+D5*0.0022%</f>
        <v>0</v>
      </c>
    </row>
    <row r="10" spans="2:4" ht="13.5" thickBot="1">
      <c r="B10" s="35"/>
      <c r="C10" s="4"/>
    </row>
    <row r="11" spans="2:4" ht="17.100000000000001" customHeight="1">
      <c r="B11" s="66" t="s">
        <v>6</v>
      </c>
      <c r="C11" s="6"/>
      <c r="D11" s="31" t="str">
        <f>"Cta. BANCO BISA S.A. ME"</f>
        <v>Cta. BANCO BISA S.A. ME</v>
      </c>
    </row>
    <row r="12" spans="2:4" ht="17.100000000000001" customHeight="1" thickBot="1">
      <c r="B12" s="66"/>
      <c r="C12" s="6"/>
      <c r="D12" s="32" t="str">
        <f>+IF(D7="BS",Auxiliar!C3,Auxiliar!C4)</f>
        <v>2710-201-8</v>
      </c>
    </row>
    <row r="14" spans="2:4" ht="21" customHeight="1">
      <c r="B14" s="76" t="s">
        <v>85</v>
      </c>
      <c r="C14" s="76"/>
      <c r="D14" s="76"/>
    </row>
  </sheetData>
  <sheetProtection algorithmName="SHA-512" hashValue="Jk3yhRjhipdhjJ7exKeWi0MpNC4rzTfT3Jj6hVEK8+88u09G7RpEBVd/YIzVOEAr3pxZ1OQhXIGSp4it+OIouQ==" saltValue="Nch/SFcDY8I02Wn6HBBykg==" spinCount="100000" sheet="1" selectLockedCells="1"/>
  <mergeCells count="2">
    <mergeCell ref="B11:B12"/>
    <mergeCell ref="B14:D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C4BA-22DF-45FE-8560-AB2A37184E82}">
  <sheetPr codeName="Hoja9"/>
  <dimension ref="B3:C64"/>
  <sheetViews>
    <sheetView workbookViewId="0">
      <selection activeCell="D6" sqref="D6"/>
    </sheetView>
  </sheetViews>
  <sheetFormatPr baseColWidth="10" defaultColWidth="10.85546875" defaultRowHeight="12.75"/>
  <cols>
    <col min="1" max="1" width="10.85546875" style="60"/>
    <col min="2" max="2" width="7" style="60" bestFit="1" customWidth="1"/>
    <col min="3" max="3" width="21.5703125" style="60" bestFit="1" customWidth="1"/>
    <col min="4" max="16384" width="10.85546875" style="60"/>
  </cols>
  <sheetData>
    <row r="3" spans="2:3">
      <c r="B3" s="60" t="s">
        <v>2</v>
      </c>
      <c r="C3" s="60" t="s">
        <v>7</v>
      </c>
    </row>
    <row r="4" spans="2:3">
      <c r="B4" s="60" t="s">
        <v>3</v>
      </c>
      <c r="C4" s="60" t="s">
        <v>8</v>
      </c>
    </row>
    <row r="5" spans="2:3">
      <c r="B5" s="60" t="s">
        <v>4</v>
      </c>
    </row>
    <row r="6" spans="2:3">
      <c r="B6" s="60" t="s">
        <v>5</v>
      </c>
    </row>
    <row r="10" spans="2:3">
      <c r="B10" s="61" t="s">
        <v>11</v>
      </c>
      <c r="C10" s="61" t="s">
        <v>12</v>
      </c>
    </row>
    <row r="11" spans="2:3">
      <c r="B11" s="62" t="s">
        <v>37</v>
      </c>
      <c r="C11" s="63">
        <v>37501</v>
      </c>
    </row>
    <row r="12" spans="2:3">
      <c r="B12" s="62" t="s">
        <v>38</v>
      </c>
      <c r="C12" s="63">
        <v>37245</v>
      </c>
    </row>
    <row r="13" spans="2:3">
      <c r="B13" s="62" t="s">
        <v>15</v>
      </c>
      <c r="C13" s="63">
        <v>40806</v>
      </c>
    </row>
    <row r="14" spans="2:3">
      <c r="B14" s="62" t="s">
        <v>13</v>
      </c>
      <c r="C14" s="63">
        <v>42795</v>
      </c>
    </row>
    <row r="15" spans="2:3">
      <c r="B15" s="62" t="s">
        <v>48</v>
      </c>
      <c r="C15" s="63">
        <v>34576</v>
      </c>
    </row>
    <row r="16" spans="2:3">
      <c r="B16" s="62" t="s">
        <v>16</v>
      </c>
      <c r="C16" s="63">
        <v>34961</v>
      </c>
    </row>
    <row r="17" spans="2:3">
      <c r="B17" s="62" t="s">
        <v>50</v>
      </c>
      <c r="C17" s="63">
        <v>42668</v>
      </c>
    </row>
    <row r="18" spans="2:3">
      <c r="B18" s="62" t="s">
        <v>17</v>
      </c>
      <c r="C18" s="63">
        <v>35199</v>
      </c>
    </row>
    <row r="19" spans="2:3">
      <c r="B19" s="62" t="s">
        <v>18</v>
      </c>
      <c r="C19" s="63">
        <v>34961</v>
      </c>
    </row>
    <row r="20" spans="2:3">
      <c r="B20" s="62" t="s">
        <v>64</v>
      </c>
      <c r="C20" s="64">
        <v>42923</v>
      </c>
    </row>
    <row r="21" spans="2:3">
      <c r="B21" s="62" t="s">
        <v>39</v>
      </c>
      <c r="C21" s="63">
        <v>34961</v>
      </c>
    </row>
    <row r="22" spans="2:3">
      <c r="B22" s="62" t="s">
        <v>19</v>
      </c>
      <c r="C22" s="63">
        <v>35879</v>
      </c>
    </row>
    <row r="23" spans="2:3">
      <c r="B23" s="62" t="s">
        <v>20</v>
      </c>
      <c r="C23" s="63">
        <v>42380</v>
      </c>
    </row>
    <row r="24" spans="2:3">
      <c r="B24" s="62" t="s">
        <v>14</v>
      </c>
      <c r="C24" s="63">
        <v>36769</v>
      </c>
    </row>
    <row r="25" spans="2:3">
      <c r="B25" s="62" t="s">
        <v>55</v>
      </c>
      <c r="C25" s="63">
        <v>42906</v>
      </c>
    </row>
    <row r="26" spans="2:3">
      <c r="B26" s="62" t="s">
        <v>54</v>
      </c>
      <c r="C26" s="63">
        <v>42859</v>
      </c>
    </row>
    <row r="27" spans="2:3">
      <c r="B27" s="62" t="s">
        <v>56</v>
      </c>
      <c r="C27" s="63">
        <v>42900</v>
      </c>
    </row>
    <row r="28" spans="2:3">
      <c r="B28" s="62" t="s">
        <v>25</v>
      </c>
      <c r="C28" s="63">
        <v>35787</v>
      </c>
    </row>
    <row r="29" spans="2:3">
      <c r="B29" s="62" t="s">
        <v>62</v>
      </c>
      <c r="C29" s="64">
        <v>44158</v>
      </c>
    </row>
    <row r="30" spans="2:3">
      <c r="B30" s="62" t="s">
        <v>40</v>
      </c>
      <c r="C30" s="63">
        <v>36880</v>
      </c>
    </row>
    <row r="31" spans="2:3">
      <c r="B31" s="62" t="s">
        <v>26</v>
      </c>
      <c r="C31" s="63">
        <v>36635</v>
      </c>
    </row>
    <row r="32" spans="2:3">
      <c r="B32" s="62" t="s">
        <v>52</v>
      </c>
      <c r="C32" s="63">
        <v>36679</v>
      </c>
    </row>
    <row r="33" spans="2:3">
      <c r="B33" s="62" t="s">
        <v>27</v>
      </c>
      <c r="C33" s="63">
        <v>36287</v>
      </c>
    </row>
    <row r="34" spans="2:3">
      <c r="B34" s="62" t="s">
        <v>28</v>
      </c>
      <c r="C34" s="63">
        <v>36090</v>
      </c>
    </row>
    <row r="35" spans="2:3">
      <c r="B35" s="62" t="s">
        <v>34</v>
      </c>
      <c r="C35" s="63">
        <v>38084</v>
      </c>
    </row>
    <row r="36" spans="2:3">
      <c r="B36" s="62" t="s">
        <v>53</v>
      </c>
      <c r="C36" s="63">
        <v>36432</v>
      </c>
    </row>
    <row r="37" spans="2:3">
      <c r="B37" s="62" t="s">
        <v>21</v>
      </c>
      <c r="C37" s="63">
        <v>40548</v>
      </c>
    </row>
    <row r="38" spans="2:3">
      <c r="B38" s="62" t="s">
        <v>22</v>
      </c>
      <c r="C38" s="63">
        <v>38233</v>
      </c>
    </row>
    <row r="39" spans="2:3">
      <c r="B39" s="62" t="s">
        <v>60</v>
      </c>
      <c r="C39" s="64">
        <v>43234</v>
      </c>
    </row>
    <row r="40" spans="2:3">
      <c r="B40" s="62" t="s">
        <v>23</v>
      </c>
      <c r="C40" s="63">
        <v>39976</v>
      </c>
    </row>
    <row r="41" spans="2:3">
      <c r="B41" s="62" t="s">
        <v>29</v>
      </c>
      <c r="C41" s="63">
        <v>38532</v>
      </c>
    </row>
    <row r="42" spans="2:3">
      <c r="B42" s="62" t="s">
        <v>45</v>
      </c>
      <c r="C42" s="63">
        <v>36524</v>
      </c>
    </row>
    <row r="43" spans="2:3">
      <c r="B43" s="62" t="s">
        <v>41</v>
      </c>
      <c r="C43" s="63">
        <v>39437</v>
      </c>
    </row>
    <row r="44" spans="2:3">
      <c r="B44" s="62" t="s">
        <v>42</v>
      </c>
      <c r="C44" s="63">
        <v>37409</v>
      </c>
    </row>
    <row r="45" spans="2:3">
      <c r="B45" s="62" t="s">
        <v>24</v>
      </c>
      <c r="C45" s="63">
        <v>36327</v>
      </c>
    </row>
    <row r="46" spans="2:3">
      <c r="B46" s="62" t="s">
        <v>43</v>
      </c>
      <c r="C46" s="63">
        <v>37848</v>
      </c>
    </row>
    <row r="47" spans="2:3">
      <c r="B47" s="62" t="s">
        <v>58</v>
      </c>
      <c r="C47" s="64">
        <v>42923</v>
      </c>
    </row>
    <row r="48" spans="2:3">
      <c r="B48" s="62" t="s">
        <v>35</v>
      </c>
      <c r="C48" s="63">
        <v>36826</v>
      </c>
    </row>
    <row r="49" spans="2:3">
      <c r="B49" s="62" t="s">
        <v>32</v>
      </c>
      <c r="C49" s="63">
        <v>35426</v>
      </c>
    </row>
    <row r="50" spans="2:3">
      <c r="B50" s="62" t="s">
        <v>49</v>
      </c>
      <c r="C50" s="63">
        <v>35277</v>
      </c>
    </row>
    <row r="51" spans="2:3">
      <c r="B51" s="62" t="s">
        <v>33</v>
      </c>
      <c r="C51" s="63">
        <v>36635</v>
      </c>
    </row>
    <row r="52" spans="2:3">
      <c r="B52" s="62" t="s">
        <v>51</v>
      </c>
      <c r="C52" s="63">
        <v>42744</v>
      </c>
    </row>
    <row r="53" spans="2:3">
      <c r="B53" s="62" t="s">
        <v>57</v>
      </c>
      <c r="C53" s="63">
        <v>42892</v>
      </c>
    </row>
    <row r="54" spans="2:3">
      <c r="B54" s="62" t="s">
        <v>63</v>
      </c>
      <c r="C54" s="64">
        <v>44194</v>
      </c>
    </row>
    <row r="55" spans="2:3">
      <c r="B55" s="62" t="s">
        <v>44</v>
      </c>
      <c r="C55" s="63">
        <v>34961</v>
      </c>
    </row>
    <row r="56" spans="2:3">
      <c r="B56" s="62" t="s">
        <v>65</v>
      </c>
      <c r="C56" s="64">
        <v>42923</v>
      </c>
    </row>
    <row r="57" spans="2:3">
      <c r="B57" s="62" t="s">
        <v>61</v>
      </c>
      <c r="C57" s="64">
        <v>43517</v>
      </c>
    </row>
    <row r="58" spans="2:3">
      <c r="B58" s="62" t="s">
        <v>66</v>
      </c>
      <c r="C58" s="64">
        <v>43615</v>
      </c>
    </row>
    <row r="59" spans="2:3">
      <c r="B59" s="62" t="s">
        <v>59</v>
      </c>
      <c r="C59" s="64">
        <v>43207</v>
      </c>
    </row>
    <row r="60" spans="2:3">
      <c r="B60" s="62" t="s">
        <v>46</v>
      </c>
      <c r="C60" s="63">
        <v>40548</v>
      </c>
    </row>
    <row r="61" spans="2:3">
      <c r="B61" s="62" t="s">
        <v>30</v>
      </c>
      <c r="C61" s="63">
        <v>37189</v>
      </c>
    </row>
    <row r="62" spans="2:3">
      <c r="B62" s="62" t="s">
        <v>36</v>
      </c>
      <c r="C62" s="63">
        <v>36727</v>
      </c>
    </row>
    <row r="63" spans="2:3">
      <c r="B63" s="62" t="s">
        <v>31</v>
      </c>
      <c r="C63" s="63">
        <v>36122</v>
      </c>
    </row>
    <row r="64" spans="2:3">
      <c r="B64" s="62" t="s">
        <v>47</v>
      </c>
      <c r="C64" s="63">
        <v>39356</v>
      </c>
    </row>
  </sheetData>
  <sheetProtection algorithmName="SHA-512" hashValue="0SNTTk+hSqIZiZXah4oWIJJS3L3+zCaDn4oYVZ8iHrvMohp4CfGErH8AUgURlHlR9TDqEHyIlz7sFfVRLqfs2w==" saltValue="2QJi1SB7N5XGzxPRdW9MJQ==" spinCount="100000" sheet="1" objects="1" scenarios="1" selectLockedCells="1" selectUnlockedCells="1"/>
  <sortState xmlns:xlrd2="http://schemas.microsoft.com/office/spreadsheetml/2017/richdata2" ref="B11:C64">
    <sortCondition ref="B11:B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Inicio</vt:lpstr>
      <vt:lpstr>Programas</vt:lpstr>
      <vt:lpstr>Emisiones RF</vt:lpstr>
      <vt:lpstr>Margen PGM</vt:lpstr>
      <vt:lpstr>Ampliación Margen PGM</vt:lpstr>
      <vt:lpstr>Emisiones RV</vt:lpstr>
      <vt:lpstr>Por incremento de capital</vt:lpstr>
      <vt:lpstr>DPF</vt:lpstr>
      <vt:lpstr>Auxiliar</vt:lpstr>
      <vt:lpstr>'Ampliación Margen PGM'!Área_de_impresión</vt:lpstr>
      <vt:lpstr>DPF!Área_de_impresión</vt:lpstr>
      <vt:lpstr>'Emisiones RF'!Área_de_impresión</vt:lpstr>
      <vt:lpstr>'Emisiones RV'!Área_de_impresión</vt:lpstr>
      <vt:lpstr>Inicio!Área_de_impresión</vt:lpstr>
      <vt:lpstr>'Margen PGM'!Área_de_impresión</vt:lpstr>
      <vt:lpstr>'Por incremento de capital'!Área_de_impresión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G. Cerball San Martin</dc:creator>
  <cp:lastModifiedBy>Gabriela G. Cerball San Martin</cp:lastModifiedBy>
  <dcterms:created xsi:type="dcterms:W3CDTF">2021-05-01T00:53:12Z</dcterms:created>
  <dcterms:modified xsi:type="dcterms:W3CDTF">2021-08-27T19:41:30Z</dcterms:modified>
</cp:coreProperties>
</file>